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75" windowHeight="8250" activeTab="1"/>
  </bookViews>
  <sheets>
    <sheet name="Notes" sheetId="1" r:id="rId1"/>
    <sheet name="2 axle" sheetId="2" r:id="rId2"/>
    <sheet name="3 axle" sheetId="3" r:id="rId3"/>
    <sheet name="4 axle" sheetId="4" r:id="rId4"/>
  </sheets>
  <definedNames/>
  <calcPr fullCalcOnLoad="1"/>
</workbook>
</file>

<file path=xl/sharedStrings.xml><?xml version="1.0" encoding="utf-8"?>
<sst xmlns="http://schemas.openxmlformats.org/spreadsheetml/2006/main" count="475" uniqueCount="240">
  <si>
    <t xml:space="preserve">You can enter your own fulcrum point offsets.  </t>
  </si>
  <si>
    <t>The OUTPUTS box shows the following</t>
  </si>
  <si>
    <t>r=</t>
  </si>
  <si>
    <t>e=</t>
  </si>
  <si>
    <t>W4=</t>
  </si>
  <si>
    <t>Wheelbase</t>
  </si>
  <si>
    <t>Ends to Y2</t>
  </si>
  <si>
    <t>Ends to Y3</t>
  </si>
  <si>
    <t>Ends to all centre</t>
  </si>
  <si>
    <t xml:space="preserve">INPUT VALUES </t>
  </si>
  <si>
    <t>SPRINGY BEAM SET-UP ANALYSIS FOR 6  OR 8 COUPLED LOCOMOTIVES</t>
  </si>
  <si>
    <t>Input data</t>
  </si>
  <si>
    <t>Wheel loads</t>
  </si>
  <si>
    <t>W1</t>
  </si>
  <si>
    <t>W2</t>
  </si>
  <si>
    <t>W3</t>
  </si>
  <si>
    <t>Spring support locations</t>
  </si>
  <si>
    <t>Spring properties</t>
  </si>
  <si>
    <t>diameter</t>
  </si>
  <si>
    <t>mm</t>
  </si>
  <si>
    <t>Length</t>
  </si>
  <si>
    <t>Force</t>
  </si>
  <si>
    <t xml:space="preserve">Elastic modulus </t>
  </si>
  <si>
    <t>Mpa</t>
  </si>
  <si>
    <t>Units:</t>
  </si>
  <si>
    <t>Outputs</t>
  </si>
  <si>
    <t>Wheel deflections</t>
  </si>
  <si>
    <t>y1</t>
  </si>
  <si>
    <t>y2</t>
  </si>
  <si>
    <t>y3</t>
  </si>
  <si>
    <t>a [A-P]</t>
  </si>
  <si>
    <t>b [B-Q]</t>
  </si>
  <si>
    <t>c [Q-C]</t>
  </si>
  <si>
    <t>d [R-D]</t>
  </si>
  <si>
    <t>Span A-B:</t>
  </si>
  <si>
    <t>Calculations</t>
  </si>
  <si>
    <t>elastic modulus</t>
  </si>
  <si>
    <t>Moment of Inertia</t>
  </si>
  <si>
    <t>mm4</t>
  </si>
  <si>
    <t>Stiffness</t>
  </si>
  <si>
    <t>Wheelbase dimensions</t>
  </si>
  <si>
    <t>p [P-Q]</t>
  </si>
  <si>
    <t>q [Q-R]</t>
  </si>
  <si>
    <t>Span B-C</t>
  </si>
  <si>
    <t>Span C-D</t>
  </si>
  <si>
    <t>Joint B</t>
  </si>
  <si>
    <t>Joint C</t>
  </si>
  <si>
    <t>DF left</t>
  </si>
  <si>
    <t>DF right</t>
  </si>
  <si>
    <t>FEM left</t>
  </si>
  <si>
    <t>FEM right</t>
  </si>
  <si>
    <t>location</t>
  </si>
  <si>
    <t>Stiff-L</t>
  </si>
  <si>
    <t>Stiff-R</t>
  </si>
  <si>
    <t>Total stiff</t>
  </si>
  <si>
    <t>Moment distribution</t>
  </si>
  <si>
    <t>A</t>
  </si>
  <si>
    <t>B</t>
  </si>
  <si>
    <t>C</t>
  </si>
  <si>
    <t>D</t>
  </si>
  <si>
    <t>DF</t>
  </si>
  <si>
    <t>FEM</t>
  </si>
  <si>
    <t>Bal1</t>
  </si>
  <si>
    <t>Bal2</t>
  </si>
  <si>
    <t>Bal3</t>
  </si>
  <si>
    <t>Bal4</t>
  </si>
  <si>
    <t>Bal5</t>
  </si>
  <si>
    <t>CO1</t>
  </si>
  <si>
    <t>CO2</t>
  </si>
  <si>
    <t>CO3</t>
  </si>
  <si>
    <t>CO4</t>
  </si>
  <si>
    <t>Deflections under loads:</t>
  </si>
  <si>
    <t>Load (N)</t>
  </si>
  <si>
    <t>'a'</t>
  </si>
  <si>
    <t>'b'</t>
  </si>
  <si>
    <t>gm-wt*</t>
  </si>
  <si>
    <t>Note*: Grams-weight converted to  Newtons in the calculations</t>
  </si>
  <si>
    <t>W4</t>
  </si>
  <si>
    <t>r  [R-S]</t>
  </si>
  <si>
    <t>d [D-S]</t>
  </si>
  <si>
    <t>e [S-E]</t>
  </si>
  <si>
    <t>y4</t>
  </si>
  <si>
    <t>Span D-E</t>
  </si>
  <si>
    <t>E</t>
  </si>
  <si>
    <t>Joint D</t>
  </si>
  <si>
    <t xml:space="preserve">wheel base </t>
  </si>
  <si>
    <t>Calc</t>
  </si>
  <si>
    <t>End factor</t>
  </si>
  <si>
    <t>Round</t>
  </si>
  <si>
    <t>Auto Calculate Fulcrum Points</t>
  </si>
  <si>
    <t>Across ends</t>
  </si>
  <si>
    <t>Ends to centre</t>
  </si>
  <si>
    <t>Thou</t>
  </si>
  <si>
    <t>W1=</t>
  </si>
  <si>
    <t>W2=</t>
  </si>
  <si>
    <t>W3=</t>
  </si>
  <si>
    <t>p=</t>
  </si>
  <si>
    <t>q=</t>
  </si>
  <si>
    <t>Rounding? Y or N</t>
  </si>
  <si>
    <t>a=</t>
  </si>
  <si>
    <t>b=</t>
  </si>
  <si>
    <t>c=</t>
  </si>
  <si>
    <t>d=</t>
  </si>
  <si>
    <t>Spring Diameter =</t>
  </si>
  <si>
    <t xml:space="preserve">elastic modulus = </t>
  </si>
  <si>
    <t>Reducing a or d will reduce deflections Y1 or Y3 and slightly increase that at Y2.</t>
  </si>
  <si>
    <t>Reducing b or c will reduce the deflection at Y2 and increase those at Y1 or Y3</t>
  </si>
  <si>
    <t>Chassis Gradient</t>
  </si>
  <si>
    <t>Centre axle bias</t>
  </si>
  <si>
    <t>Deflections</t>
  </si>
  <si>
    <t>OUTPUTS</t>
  </si>
  <si>
    <t>INPUTS</t>
  </si>
  <si>
    <t xml:space="preserve">The information that need to be entered  is in the section below </t>
  </si>
  <si>
    <t>Estimate of the reduction required on the end fulcrums when auto-calculating, vary between .55 and .6 for best results</t>
  </si>
  <si>
    <t>Deflection differences</t>
  </si>
  <si>
    <t>Decide if you want the spreadsheet to auto-calculate the fulcrum points or enter your own and …</t>
  </si>
  <si>
    <t>… if you want the calculated fulcrum values rounded to the nearest 0.5mm</t>
  </si>
  <si>
    <t>If NOT using the Auto-calculate function, enter the fulcrum offsets, see diagram to show which offset goes where</t>
  </si>
  <si>
    <t xml:space="preserve">Decide if you want the spreadsheet to auto-calculate the fulcrum points or enter your own and…  </t>
  </si>
  <si>
    <t>...if you want the calculated fulcrum values rounded to the nearest 0.5mm</t>
  </si>
  <si>
    <t>c [C-Q]</t>
  </si>
  <si>
    <t>Centre axle bias to</t>
  </si>
  <si>
    <t>Green Boxes</t>
  </si>
  <si>
    <t>Yellow boxes</t>
  </si>
  <si>
    <t xml:space="preserve">Blue boxes </t>
  </si>
  <si>
    <t xml:space="preserve">Yellow boxes. </t>
  </si>
  <si>
    <t>Green Box</t>
  </si>
  <si>
    <t>Red Box</t>
  </si>
  <si>
    <t xml:space="preserve">Positive values between 0% and +15% are acceptable.  </t>
  </si>
  <si>
    <t xml:space="preserve">The INPUTS diagram shows the dimensions input and all the other values calculated from them.   </t>
  </si>
  <si>
    <t>The entered wheelbase figure</t>
  </si>
  <si>
    <t xml:space="preserve">   For optimum haulage capacity these should be equal.</t>
  </si>
  <si>
    <t xml:space="preserve">  to the leading and trailing driving axles, and the inner ones are defined relative to the centre axle(s).</t>
  </si>
  <si>
    <t>The value is more than 10 times the wheel base and will probably be indistinguishable from level</t>
  </si>
  <si>
    <t xml:space="preserve"> to the naked eye.</t>
  </si>
  <si>
    <t xml:space="preserve">Or a negative value which should be avoided as the chassis may be inclined to rock around </t>
  </si>
  <si>
    <t>the centre axle.</t>
  </si>
  <si>
    <t xml:space="preserve">The supports at A, B, C, D (, E) are the spring support locations. The two outer fulcrums are defined relative  </t>
  </si>
  <si>
    <t xml:space="preserve">  Auto calculated results can be restricted to measurements in multiples of 0.5mm by selection the rounding </t>
  </si>
  <si>
    <t xml:space="preserve">  option, and individual fulcrums can be moved slightly by entering an adjustment. </t>
  </si>
  <si>
    <t xml:space="preserve">  an "end factor" variable.  This is specified in the spread sheet but may be varied to give better results.  </t>
  </si>
  <si>
    <t xml:space="preserve">  fulcrums being equally spaced between the axles, with the outer two being set at a reduced distance based on </t>
  </si>
  <si>
    <t>Data items which must be entered.</t>
  </si>
  <si>
    <t>Data items for which default values are preloaded into the spread sheet.  You may wish to vary</t>
  </si>
  <si>
    <t>The value is less than 10 times the wheel base.  It should be possible to improve on this figure.</t>
  </si>
  <si>
    <t>The Fulcrum offsets either as entered, or as calculated by the Auto-calculation function.</t>
  </si>
  <si>
    <r>
      <t>The</t>
    </r>
    <r>
      <rPr>
        <b/>
        <u val="single"/>
        <sz val="10"/>
        <rFont val="Arial"/>
        <family val="2"/>
      </rPr>
      <t xml:space="preserve"> Centre Axle Bias</t>
    </r>
    <r>
      <rPr>
        <sz val="10"/>
        <rFont val="Arial"/>
        <family val="0"/>
      </rPr>
      <t xml:space="preserve"> figure is a measure of how much softer the inner axle spring rate is than the outer two.  </t>
    </r>
  </si>
  <si>
    <t>Again the colour of the box shows if it is an acceptable value.</t>
  </si>
  <si>
    <t xml:space="preserve">Either a positive value greater than 15% which it should be possible to improve upon. </t>
  </si>
  <si>
    <t>This diagram contains most of the dimensions you will need to set out the chassis.</t>
  </si>
  <si>
    <t>This spread sheet is based on the one produced by Roger Wyatt and published on the CLAG website.</t>
  </si>
  <si>
    <t xml:space="preserve">Although I have added a lot of presentational stuff, the calculations it performs in the 3 axle case remain as Roger </t>
  </si>
  <si>
    <t>Enter the required wheelbase dimensions p and q.</t>
  </si>
  <si>
    <t>Spring size is specified in thou (i.e. guitar string sizes), the elastic modulus (spring rate) for steel wire is provided.</t>
  </si>
  <si>
    <t>Reducing a or e will reduce deflections y1 or y4 and slightly increase that at y2 and y3.</t>
  </si>
  <si>
    <t>Reducing b  or d will reduce the deflection at y2 or y3 and increase those at y1 or y4</t>
  </si>
  <si>
    <t>Average Deflection</t>
  </si>
  <si>
    <t>CofG Location</t>
  </si>
  <si>
    <t>Blue Box</t>
  </si>
  <si>
    <t>Offset of the required Centre Of Gravity location from the outermost axles</t>
  </si>
  <si>
    <r>
      <t xml:space="preserve">The </t>
    </r>
    <r>
      <rPr>
        <b/>
        <u val="single"/>
        <sz val="10"/>
        <rFont val="Arial"/>
        <family val="2"/>
      </rPr>
      <t>Deflection</t>
    </r>
    <r>
      <rPr>
        <sz val="10"/>
        <rFont val="Arial"/>
        <family val="0"/>
      </rPr>
      <t xml:space="preserve"> values calculated by the spread sheet.</t>
    </r>
  </si>
  <si>
    <t>We require the outer two deflections to be as close to equal as possible</t>
  </si>
  <si>
    <t>and the centre one(s) to be either the same as or slightly more than the outer two.</t>
  </si>
  <si>
    <r>
      <t>The INPUT VALUES section contains all the information you have to enter.</t>
    </r>
    <r>
      <rPr>
        <sz val="10"/>
        <rFont val="Arial"/>
        <family val="0"/>
      </rPr>
      <t xml:space="preserve">  </t>
    </r>
  </si>
  <si>
    <t>Calualion of CofG (displacment from axle P)</t>
  </si>
  <si>
    <t>Adjust values of a, b, c until y1 = y2  (locomotive sits level):</t>
  </si>
  <si>
    <t xml:space="preserve">Enter the required wheelbase dimensions p </t>
  </si>
  <si>
    <t>Fulcrums</t>
  </si>
  <si>
    <t>Axle Centres</t>
  </si>
  <si>
    <t>CSB Spans</t>
  </si>
  <si>
    <t>CSB Span</t>
  </si>
  <si>
    <t>Fulcrum offsets/</t>
  </si>
  <si>
    <t xml:space="preserve">   CSB length</t>
  </si>
  <si>
    <t xml:space="preserve">   CSB lengths</t>
  </si>
  <si>
    <t>Axle Offests</t>
  </si>
  <si>
    <t>Axle Offsets</t>
  </si>
  <si>
    <t>Distance of outside fulcrum points from the axle</t>
  </si>
  <si>
    <t>Defelction differences</t>
  </si>
  <si>
    <t>configuration and vehicle weight..</t>
  </si>
  <si>
    <t>SPRINGY BEAM SET-UP ANALYSIS FOR 4 COUPLED LOCOMOTIVES</t>
  </si>
  <si>
    <t>Auto-calculation of the fulcrum points not provided on the 2 wheel version, Its Trivial …</t>
  </si>
  <si>
    <t>SPRINGY BEAM SET-UP ANALYSIS FOR A 4 WHEELED CHASSIS</t>
  </si>
  <si>
    <t>SPRINGY BEAM SET-UP ANALYSIS FOR AN 8 WHEELED CHASSIS</t>
  </si>
  <si>
    <t>SPRINGY BEAM SET-UP ANALYSIS FOR A 6 WHEELED CHASSIS</t>
  </si>
  <si>
    <t>The 2 axle analysis is provided so allow the calculation of the required CSB wire size for any given fulcrum</t>
  </si>
  <si>
    <t>The analysis for a 2 axle chassis is trivial.  The fulcrums should set symmetrical about the centre of the wheelbase,</t>
  </si>
  <si>
    <t xml:space="preserve">with the centre fulcrum placed mid way between the axles.  </t>
  </si>
  <si>
    <t xml:space="preserve">The only choice the chassis designer needs to exercise is how far beyond the axles to put the outer fulcrum points  </t>
  </si>
  <si>
    <t>The space available is likely to dictate how far beyond the axles the outer fulcrums can be placed,</t>
  </si>
  <si>
    <t>the only real constraint being that it should not be placed too close to the axle.</t>
  </si>
  <si>
    <t>Acknowledgment</t>
  </si>
  <si>
    <t>When the loco is complete and the weight known, the spread sheet can be used to find the correct wire size.</t>
  </si>
  <si>
    <t>Auto calculate? Y or N</t>
  </si>
  <si>
    <t>Vehicle weight if known (default 100gm per axle)</t>
  </si>
  <si>
    <t>Vehicle weight if known (deafult 100gm per axle)</t>
  </si>
  <si>
    <t>If Not using Auto-calculating enter the fulcrum offsets, see diagram to show which offset goes where</t>
  </si>
  <si>
    <t xml:space="preserve">If using Auto-calculation, you can enter an adjustment for any of the calculated figures.  The final values are given below </t>
  </si>
  <si>
    <t xml:space="preserve">If using Auto-calculation, you can  enter an adjustment for any of the calculated figures.  The final values are given below </t>
  </si>
  <si>
    <t xml:space="preserve">Data items which are optional depending on whether the auto-calculate function is in use or not  </t>
  </si>
  <si>
    <t>Work Area</t>
  </si>
  <si>
    <t xml:space="preserve">originally designed them.   I have extended Roger's calculation to the 2 and 4 axle cases, and added the  </t>
  </si>
  <si>
    <t xml:space="preserve">auto-calculate function for the 3 and 4 axle case.  This function produces an answer which is "good enough",   </t>
  </si>
  <si>
    <t>but it will not necessarily produce an optimum solution in any particular set of circumstances.</t>
  </si>
  <si>
    <t xml:space="preserve">as they will be meaningless to most.  </t>
  </si>
  <si>
    <t xml:space="preserve">values into the coloured boxes in the Inputs Section.  Also the rows containing the calculations have been hidden  </t>
  </si>
  <si>
    <t>So as to prevent accidental over typing the workbooks have been protected.  This means will only be able to enter</t>
  </si>
  <si>
    <r>
      <t xml:space="preserve">The </t>
    </r>
    <r>
      <rPr>
        <b/>
        <u val="single"/>
        <sz val="10"/>
        <rFont val="Arial"/>
        <family val="2"/>
      </rPr>
      <t>Chassis Gradient</t>
    </r>
    <r>
      <rPr>
        <sz val="10"/>
        <rFont val="Arial"/>
        <family val="0"/>
      </rPr>
      <t xml:space="preserve"> figure reflects any difference between the two end deflections.  It is a reasonably </t>
    </r>
  </si>
  <si>
    <t>the rail head.  The colour of the box shows if it is an acceptable value.</t>
  </si>
  <si>
    <t xml:space="preserve">accurate measure of the amount by which the top of the chassis will slope in relationship </t>
  </si>
  <si>
    <t xml:space="preserve">   It represents the locomotive in an upturned position.  Therefore the loads W1 to W3 or W4 are the axle loads. </t>
  </si>
  <si>
    <t>n</t>
  </si>
  <si>
    <t>Weight distibution%</t>
  </si>
  <si>
    <t xml:space="preserve">Axle weight values </t>
  </si>
  <si>
    <t xml:space="preserve"> either </t>
  </si>
  <si>
    <t>or</t>
  </si>
  <si>
    <t>enter loco wight distubustionas a percentage on each axle</t>
  </si>
  <si>
    <t>Use calculated values as 1/3th the overall weight.</t>
  </si>
  <si>
    <r>
      <t xml:space="preserve">The Calculated </t>
    </r>
    <r>
      <rPr>
        <b/>
        <u val="single"/>
        <sz val="10"/>
        <rFont val="Arial"/>
        <family val="2"/>
      </rPr>
      <t>Centre of Gravity</t>
    </r>
    <r>
      <rPr>
        <sz val="10"/>
        <rFont val="Arial"/>
        <family val="0"/>
      </rPr>
      <t xml:space="preserve"> point required to achieve the desired  weight distribution across all axles</t>
    </r>
  </si>
  <si>
    <t>CSB 2 3 or 4 auto calc + weight dist V4-1</t>
  </si>
  <si>
    <t xml:space="preserve">This spread sheet analyses a springy beam of either four (3 axles) or five (4 axles) continuous spans. </t>
  </si>
  <si>
    <t xml:space="preserve">Alternatively this version of the spread sheet will auto-calculate the fulcrum points.  This is based on the centre </t>
  </si>
  <si>
    <t>Loco weight.  This version offers a choice.  You can let it default to equal weight distribution on each axle</t>
  </si>
  <si>
    <t>or you can enter a weight distribution, expressed as percentages of the total weight on each axle.</t>
  </si>
  <si>
    <t>If the vehicle weight is known you can enter it, otherwise the spread sheet will assume 100 grams per axle.</t>
  </si>
  <si>
    <t>In either case the correct location of the CofG to achieve the desired distribution is calculated</t>
  </si>
  <si>
    <t>these to optimise your solution once you are happy you know what the spread sheet is doing.</t>
  </si>
  <si>
    <t>Spread sheet Protection</t>
  </si>
  <si>
    <t>Use entered distibution Y or N</t>
  </si>
  <si>
    <t>Use calculated values as 1/4th the overall weight.</t>
  </si>
  <si>
    <t>CofG calulation (displacemnt from axle P towards the centre line)</t>
  </si>
  <si>
    <r>
      <t xml:space="preserve"> </t>
    </r>
    <r>
      <rPr>
        <sz val="10"/>
        <color indexed="10"/>
        <rFont val="Arial"/>
        <family val="2"/>
      </rPr>
      <t>Red background</t>
    </r>
    <r>
      <rPr>
        <sz val="10"/>
        <rFont val="Arial"/>
        <family val="2"/>
      </rPr>
      <t xml:space="preserve"> indicates percentages don't equal 100%</t>
    </r>
  </si>
  <si>
    <t xml:space="preserve">There is an input error that must be corrected </t>
  </si>
  <si>
    <t>y</t>
  </si>
  <si>
    <t>The auto calculate option does not work if you wish to enter percentage axle weights</t>
  </si>
  <si>
    <t>If you are like me, and would like to be able to see under the bonnet.  The protection Password is CSB</t>
  </si>
  <si>
    <t>Adjust a, b, c and d until the deflections y1, y3 are equal, and y2 is close to but not less than this value.</t>
  </si>
  <si>
    <t>Adjust a, b, c, d and e until the deflections y1, y4  are equal,  and y2 &amp; y3 are close to but not less than this value.</t>
  </si>
  <si>
    <t>Use calculated values as 1/3rd the overall weight.</t>
  </si>
  <si>
    <r>
      <rPr>
        <sz val="10"/>
        <color indexed="10"/>
        <rFont val="Arial"/>
        <family val="2"/>
      </rPr>
      <t>Red background</t>
    </r>
    <r>
      <rPr>
        <sz val="10"/>
        <rFont val="Arial"/>
        <family val="2"/>
      </rPr>
      <t xml:space="preserve"> if % axle weight option chosen then Auto calculate is not a valid option.</t>
    </r>
  </si>
  <si>
    <r>
      <t xml:space="preserve"> </t>
    </r>
    <r>
      <rPr>
        <sz val="10"/>
        <color indexed="10"/>
        <rFont val="Arial"/>
        <family val="2"/>
      </rPr>
      <t>Red background</t>
    </r>
    <r>
      <rPr>
        <sz val="10"/>
        <rFont val="Arial"/>
        <family val="2"/>
      </rPr>
      <t xml:space="preserve"> indicates percentages don't equal 100%</t>
    </r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</si>
</sst>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0000"/>
    <numFmt numFmtId="171" formatCode="0.0000"/>
    <numFmt numFmtId="172" formatCode="0.000"/>
    <numFmt numFmtId="173" formatCode="0.0"/>
    <numFmt numFmtId="174" formatCode="0.000000"/>
    <numFmt numFmtId="175" formatCode="0.0000000"/>
    <numFmt numFmtId="176" formatCode="0.00000000"/>
    <numFmt numFmtId="177" formatCode="0.000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1" fontId="0" fillId="0" borderId="17" xfId="0" applyNumberFormat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74" fontId="0" fillId="0" borderId="12" xfId="0" applyNumberFormat="1" applyBorder="1" applyAlignment="1">
      <alignment/>
    </xf>
    <xf numFmtId="174" fontId="0" fillId="0" borderId="17" xfId="0" applyNumberFormat="1" applyBorder="1" applyAlignment="1">
      <alignment/>
    </xf>
    <xf numFmtId="174" fontId="0" fillId="0" borderId="14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justify"/>
    </xf>
    <xf numFmtId="174" fontId="0" fillId="0" borderId="0" xfId="0" applyNumberFormat="1" applyAlignment="1">
      <alignment/>
    </xf>
    <xf numFmtId="9" fontId="0" fillId="0" borderId="0" xfId="59" applyFont="1" applyAlignment="1">
      <alignment/>
    </xf>
    <xf numFmtId="171" fontId="0" fillId="0" borderId="0" xfId="0" applyNumberFormat="1" applyAlignment="1">
      <alignment/>
    </xf>
    <xf numFmtId="0" fontId="0" fillId="33" borderId="18" xfId="0" applyFill="1" applyBorder="1" applyAlignment="1">
      <alignment/>
    </xf>
    <xf numFmtId="0" fontId="0" fillId="0" borderId="18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34" borderId="18" xfId="0" applyFill="1" applyBorder="1" applyAlignment="1">
      <alignment/>
    </xf>
    <xf numFmtId="0" fontId="0" fillId="35" borderId="18" xfId="0" applyFill="1" applyBorder="1" applyAlignment="1">
      <alignment/>
    </xf>
    <xf numFmtId="9" fontId="0" fillId="0" borderId="18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34" borderId="0" xfId="0" applyFill="1" applyAlignment="1">
      <alignment/>
    </xf>
    <xf numFmtId="171" fontId="0" fillId="0" borderId="0" xfId="59" applyNumberFormat="1" applyFont="1" applyAlignment="1">
      <alignment/>
    </xf>
    <xf numFmtId="174" fontId="0" fillId="0" borderId="0" xfId="59" applyNumberFormat="1" applyFont="1" applyAlignment="1">
      <alignment/>
    </xf>
    <xf numFmtId="0" fontId="0" fillId="33" borderId="18" xfId="0" applyFill="1" applyBorder="1" applyAlignment="1">
      <alignment/>
    </xf>
    <xf numFmtId="0" fontId="0" fillId="34" borderId="0" xfId="0" applyFill="1" applyAlignment="1">
      <alignment horizontal="justify"/>
    </xf>
    <xf numFmtId="0" fontId="0" fillId="34" borderId="0" xfId="0" applyFill="1" applyAlignment="1">
      <alignment horizontal="center"/>
    </xf>
    <xf numFmtId="172" fontId="0" fillId="34" borderId="18" xfId="0" applyNumberFormat="1" applyFill="1" applyBorder="1" applyAlignment="1">
      <alignment/>
    </xf>
    <xf numFmtId="9" fontId="0" fillId="0" borderId="18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36" borderId="18" xfId="0" applyFill="1" applyBorder="1" applyAlignment="1">
      <alignment/>
    </xf>
    <xf numFmtId="0" fontId="0" fillId="0" borderId="0" xfId="0" applyFill="1" applyBorder="1" applyAlignment="1">
      <alignment/>
    </xf>
    <xf numFmtId="1" fontId="0" fillId="0" borderId="12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21" xfId="0" applyNumberFormat="1" applyFill="1" applyBorder="1" applyAlignment="1">
      <alignment/>
    </xf>
    <xf numFmtId="0" fontId="0" fillId="34" borderId="0" xfId="0" applyNumberFormat="1" applyFill="1" applyAlignment="1">
      <alignment horizontal="justify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72" fontId="0" fillId="0" borderId="0" xfId="0" applyNumberFormat="1" applyFill="1" applyBorder="1" applyAlignment="1">
      <alignment/>
    </xf>
    <xf numFmtId="0" fontId="0" fillId="35" borderId="18" xfId="0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1" xfId="0" applyFill="1" applyBorder="1" applyAlignment="1">
      <alignment/>
    </xf>
    <xf numFmtId="0" fontId="0" fillId="0" borderId="18" xfId="0" applyFill="1" applyBorder="1" applyAlignment="1">
      <alignment/>
    </xf>
    <xf numFmtId="0" fontId="0" fillId="35" borderId="18" xfId="0" applyNumberFormat="1" applyFill="1" applyBorder="1" applyAlignment="1">
      <alignment horizontal="center"/>
    </xf>
    <xf numFmtId="0" fontId="0" fillId="0" borderId="2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0" xfId="0" applyNumberFormat="1" applyFill="1" applyAlignment="1">
      <alignment horizontal="justify"/>
    </xf>
    <xf numFmtId="0" fontId="0" fillId="0" borderId="0" xfId="0" applyFill="1" applyAlignment="1">
      <alignment horizontal="justify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0" borderId="0" xfId="0" applyFont="1" applyAlignment="1">
      <alignment horizontal="left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6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9" fontId="0" fillId="0" borderId="0" xfId="0" applyNumberFormat="1" applyFill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4" borderId="26" xfId="0" applyFill="1" applyBorder="1" applyAlignment="1" applyProtection="1">
      <alignment/>
      <protection locked="0"/>
    </xf>
    <xf numFmtId="0" fontId="0" fillId="35" borderId="21" xfId="0" applyFill="1" applyBorder="1" applyAlignment="1" applyProtection="1">
      <alignment/>
      <protection locked="0"/>
    </xf>
    <xf numFmtId="11" fontId="0" fillId="35" borderId="20" xfId="0" applyNumberFormat="1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1" fontId="0" fillId="0" borderId="26" xfId="0" applyNumberFormat="1" applyFill="1" applyBorder="1" applyAlignment="1">
      <alignment/>
    </xf>
    <xf numFmtId="1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34" borderId="18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73" fontId="44" fillId="34" borderId="26" xfId="0" applyNumberFormat="1" applyFont="1" applyFill="1" applyBorder="1" applyAlignment="1" applyProtection="1">
      <alignment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1" fontId="0" fillId="0" borderId="21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37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2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8">
    <dxf>
      <fill>
        <patternFill>
          <bgColor rgb="FFFF000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2"/>
        </patternFill>
      </fill>
    </dxf>
    <dxf>
      <fill>
        <patternFill>
          <bgColor indexed="53"/>
        </patternFill>
      </fill>
    </dxf>
    <dxf>
      <fill>
        <patternFill>
          <bgColor indexed="42"/>
        </patternFill>
      </fill>
    </dxf>
    <dxf>
      <fill>
        <patternFill>
          <bgColor indexed="53"/>
        </patternFill>
      </fill>
    </dxf>
    <dxf>
      <fill>
        <patternFill>
          <bgColor indexed="42"/>
        </patternFill>
      </fill>
    </dxf>
    <dxf>
      <fill>
        <patternFill>
          <bgColor rgb="FFFF0000"/>
        </patternFill>
      </fill>
    </dxf>
    <dxf>
      <font>
        <color theme="1"/>
      </font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53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53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66675</xdr:rowOff>
    </xdr:from>
    <xdr:to>
      <xdr:col>11</xdr:col>
      <xdr:colOff>57150</xdr:colOff>
      <xdr:row>61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200025" y="228600"/>
          <a:ext cx="6743700" cy="969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61</xdr:row>
      <xdr:rowOff>47625</xdr:rowOff>
    </xdr:from>
    <xdr:to>
      <xdr:col>11</xdr:col>
      <xdr:colOff>57150</xdr:colOff>
      <xdr:row>72</xdr:row>
      <xdr:rowOff>76200</xdr:rowOff>
    </xdr:to>
    <xdr:sp>
      <xdr:nvSpPr>
        <xdr:cNvPr id="2" name="Rectangle 3"/>
        <xdr:cNvSpPr>
          <a:spLocks/>
        </xdr:cNvSpPr>
      </xdr:nvSpPr>
      <xdr:spPr>
        <a:xfrm>
          <a:off x="209550" y="9925050"/>
          <a:ext cx="6734175" cy="1809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72</xdr:row>
      <xdr:rowOff>76200</xdr:rowOff>
    </xdr:from>
    <xdr:to>
      <xdr:col>11</xdr:col>
      <xdr:colOff>57150</xdr:colOff>
      <xdr:row>80</xdr:row>
      <xdr:rowOff>85725</xdr:rowOff>
    </xdr:to>
    <xdr:sp>
      <xdr:nvSpPr>
        <xdr:cNvPr id="3" name="Rectangle 4"/>
        <xdr:cNvSpPr>
          <a:spLocks/>
        </xdr:cNvSpPr>
      </xdr:nvSpPr>
      <xdr:spPr>
        <a:xfrm>
          <a:off x="209550" y="11734800"/>
          <a:ext cx="6734175" cy="1304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80</xdr:row>
      <xdr:rowOff>85725</xdr:rowOff>
    </xdr:from>
    <xdr:to>
      <xdr:col>11</xdr:col>
      <xdr:colOff>57150</xdr:colOff>
      <xdr:row>88</xdr:row>
      <xdr:rowOff>152400</xdr:rowOff>
    </xdr:to>
    <xdr:sp>
      <xdr:nvSpPr>
        <xdr:cNvPr id="4" name="Rectangle 5"/>
        <xdr:cNvSpPr>
          <a:spLocks/>
        </xdr:cNvSpPr>
      </xdr:nvSpPr>
      <xdr:spPr>
        <a:xfrm>
          <a:off x="209550" y="13039725"/>
          <a:ext cx="67341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19</xdr:row>
      <xdr:rowOff>0</xdr:rowOff>
    </xdr:from>
    <xdr:to>
      <xdr:col>30</xdr:col>
      <xdr:colOff>0</xdr:colOff>
      <xdr:row>24</xdr:row>
      <xdr:rowOff>104775</xdr:rowOff>
    </xdr:to>
    <xdr:sp>
      <xdr:nvSpPr>
        <xdr:cNvPr id="1" name="Line 55"/>
        <xdr:cNvSpPr>
          <a:spLocks/>
        </xdr:cNvSpPr>
      </xdr:nvSpPr>
      <xdr:spPr>
        <a:xfrm flipH="1">
          <a:off x="19002375" y="307657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495300</xdr:colOff>
      <xdr:row>18</xdr:row>
      <xdr:rowOff>123825</xdr:rowOff>
    </xdr:from>
    <xdr:ext cx="209550" cy="180975"/>
    <xdr:sp>
      <xdr:nvSpPr>
        <xdr:cNvPr id="2" name="Text Box 70"/>
        <xdr:cNvSpPr txBox="1">
          <a:spLocks noChangeArrowheads="1"/>
        </xdr:cNvSpPr>
      </xdr:nvSpPr>
      <xdr:spPr>
        <a:xfrm>
          <a:off x="17059275" y="303847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W1</a:t>
          </a:r>
        </a:p>
      </xdr:txBody>
    </xdr:sp>
    <xdr:clientData/>
  </xdr:oneCellAnchor>
  <xdr:oneCellAnchor>
    <xdr:from>
      <xdr:col>29</xdr:col>
      <xdr:colOff>514350</xdr:colOff>
      <xdr:row>18</xdr:row>
      <xdr:rowOff>133350</xdr:rowOff>
    </xdr:from>
    <xdr:ext cx="209550" cy="180975"/>
    <xdr:sp>
      <xdr:nvSpPr>
        <xdr:cNvPr id="3" name="Text Box 71"/>
        <xdr:cNvSpPr txBox="1">
          <a:spLocks noChangeArrowheads="1"/>
        </xdr:cNvSpPr>
      </xdr:nvSpPr>
      <xdr:spPr>
        <a:xfrm>
          <a:off x="18907125" y="304800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W2</a:t>
          </a:r>
        </a:p>
      </xdr:txBody>
    </xdr:sp>
    <xdr:clientData/>
  </xdr:oneCellAnchor>
  <xdr:oneCellAnchor>
    <xdr:from>
      <xdr:col>32</xdr:col>
      <xdr:colOff>495300</xdr:colOff>
      <xdr:row>18</xdr:row>
      <xdr:rowOff>152400</xdr:rowOff>
    </xdr:from>
    <xdr:ext cx="209550" cy="180975"/>
    <xdr:sp>
      <xdr:nvSpPr>
        <xdr:cNvPr id="4" name="Text Box 72"/>
        <xdr:cNvSpPr txBox="1">
          <a:spLocks noChangeArrowheads="1"/>
        </xdr:cNvSpPr>
      </xdr:nvSpPr>
      <xdr:spPr>
        <a:xfrm>
          <a:off x="20716875" y="306705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W3</a:t>
          </a:r>
        </a:p>
      </xdr:txBody>
    </xdr:sp>
    <xdr:clientData/>
  </xdr:oneCellAnchor>
  <xdr:oneCellAnchor>
    <xdr:from>
      <xdr:col>35</xdr:col>
      <xdr:colOff>447675</xdr:colOff>
      <xdr:row>18</xdr:row>
      <xdr:rowOff>133350</xdr:rowOff>
    </xdr:from>
    <xdr:ext cx="209550" cy="180975"/>
    <xdr:sp>
      <xdr:nvSpPr>
        <xdr:cNvPr id="5" name="Text Box 80"/>
        <xdr:cNvSpPr txBox="1">
          <a:spLocks noChangeArrowheads="1"/>
        </xdr:cNvSpPr>
      </xdr:nvSpPr>
      <xdr:spPr>
        <a:xfrm>
          <a:off x="22498050" y="304800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W4</a:t>
          </a:r>
        </a:p>
      </xdr:txBody>
    </xdr:sp>
    <xdr:clientData/>
  </xdr:oneCellAnchor>
  <xdr:twoCellAnchor>
    <xdr:from>
      <xdr:col>12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6" name="Line 87"/>
        <xdr:cNvSpPr>
          <a:spLocks/>
        </xdr:cNvSpPr>
      </xdr:nvSpPr>
      <xdr:spPr>
        <a:xfrm flipH="1">
          <a:off x="80295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7" name="Line 88"/>
        <xdr:cNvSpPr>
          <a:spLocks/>
        </xdr:cNvSpPr>
      </xdr:nvSpPr>
      <xdr:spPr>
        <a:xfrm flipV="1">
          <a:off x="80295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8" name="Line 89"/>
        <xdr:cNvSpPr>
          <a:spLocks/>
        </xdr:cNvSpPr>
      </xdr:nvSpPr>
      <xdr:spPr>
        <a:xfrm flipH="1">
          <a:off x="80295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9" name="Line 90"/>
        <xdr:cNvSpPr>
          <a:spLocks/>
        </xdr:cNvSpPr>
      </xdr:nvSpPr>
      <xdr:spPr>
        <a:xfrm flipV="1">
          <a:off x="80295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10" name="Line 91"/>
        <xdr:cNvSpPr>
          <a:spLocks/>
        </xdr:cNvSpPr>
      </xdr:nvSpPr>
      <xdr:spPr>
        <a:xfrm flipH="1">
          <a:off x="80295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11" name="Line 92"/>
        <xdr:cNvSpPr>
          <a:spLocks/>
        </xdr:cNvSpPr>
      </xdr:nvSpPr>
      <xdr:spPr>
        <a:xfrm>
          <a:off x="80295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12" name="Line 93"/>
        <xdr:cNvSpPr>
          <a:spLocks/>
        </xdr:cNvSpPr>
      </xdr:nvSpPr>
      <xdr:spPr>
        <a:xfrm flipH="1">
          <a:off x="80295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13" name="Line 94"/>
        <xdr:cNvSpPr>
          <a:spLocks/>
        </xdr:cNvSpPr>
      </xdr:nvSpPr>
      <xdr:spPr>
        <a:xfrm>
          <a:off x="80295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31</xdr:row>
      <xdr:rowOff>142875</xdr:rowOff>
    </xdr:from>
    <xdr:to>
      <xdr:col>5</xdr:col>
      <xdr:colOff>9525</xdr:colOff>
      <xdr:row>33</xdr:row>
      <xdr:rowOff>0</xdr:rowOff>
    </xdr:to>
    <xdr:sp>
      <xdr:nvSpPr>
        <xdr:cNvPr id="14" name="Rectangle 242"/>
        <xdr:cNvSpPr>
          <a:spLocks/>
        </xdr:cNvSpPr>
      </xdr:nvSpPr>
      <xdr:spPr>
        <a:xfrm>
          <a:off x="2981325" y="5238750"/>
          <a:ext cx="523875" cy="1809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31</xdr:row>
      <xdr:rowOff>95250</xdr:rowOff>
    </xdr:from>
    <xdr:to>
      <xdr:col>6</xdr:col>
      <xdr:colOff>0</xdr:colOff>
      <xdr:row>33</xdr:row>
      <xdr:rowOff>0</xdr:rowOff>
    </xdr:to>
    <xdr:sp>
      <xdr:nvSpPr>
        <xdr:cNvPr id="15" name="Rectangle 243"/>
        <xdr:cNvSpPr>
          <a:spLocks/>
        </xdr:cNvSpPr>
      </xdr:nvSpPr>
      <xdr:spPr>
        <a:xfrm>
          <a:off x="3714750" y="5191125"/>
          <a:ext cx="6572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152400</xdr:rowOff>
    </xdr:from>
    <xdr:to>
      <xdr:col>14</xdr:col>
      <xdr:colOff>9525</xdr:colOff>
      <xdr:row>31</xdr:row>
      <xdr:rowOff>0</xdr:rowOff>
    </xdr:to>
    <xdr:sp>
      <xdr:nvSpPr>
        <xdr:cNvPr id="16" name="Line 244"/>
        <xdr:cNvSpPr>
          <a:spLocks/>
        </xdr:cNvSpPr>
      </xdr:nvSpPr>
      <xdr:spPr>
        <a:xfrm flipV="1">
          <a:off x="2638425" y="5086350"/>
          <a:ext cx="6619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0</xdr:rowOff>
    </xdr:from>
    <xdr:to>
      <xdr:col>4</xdr:col>
      <xdr:colOff>9525</xdr:colOff>
      <xdr:row>35</xdr:row>
      <xdr:rowOff>0</xdr:rowOff>
    </xdr:to>
    <xdr:sp>
      <xdr:nvSpPr>
        <xdr:cNvPr id="17" name="Line 245"/>
        <xdr:cNvSpPr>
          <a:spLocks/>
        </xdr:cNvSpPr>
      </xdr:nvSpPr>
      <xdr:spPr>
        <a:xfrm flipV="1">
          <a:off x="2647950" y="50958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30</xdr:row>
      <xdr:rowOff>142875</xdr:rowOff>
    </xdr:from>
    <xdr:to>
      <xdr:col>8</xdr:col>
      <xdr:colOff>314325</xdr:colOff>
      <xdr:row>34</xdr:row>
      <xdr:rowOff>142875</xdr:rowOff>
    </xdr:to>
    <xdr:sp>
      <xdr:nvSpPr>
        <xdr:cNvPr id="18" name="Line 246"/>
        <xdr:cNvSpPr>
          <a:spLocks/>
        </xdr:cNvSpPr>
      </xdr:nvSpPr>
      <xdr:spPr>
        <a:xfrm flipV="1">
          <a:off x="5905500" y="50768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152400</xdr:rowOff>
    </xdr:from>
    <xdr:to>
      <xdr:col>14</xdr:col>
      <xdr:colOff>0</xdr:colOff>
      <xdr:row>34</xdr:row>
      <xdr:rowOff>152400</xdr:rowOff>
    </xdr:to>
    <xdr:sp>
      <xdr:nvSpPr>
        <xdr:cNvPr id="19" name="Line 247"/>
        <xdr:cNvSpPr>
          <a:spLocks/>
        </xdr:cNvSpPr>
      </xdr:nvSpPr>
      <xdr:spPr>
        <a:xfrm flipV="1">
          <a:off x="9248775" y="50863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30</xdr:row>
      <xdr:rowOff>114300</xdr:rowOff>
    </xdr:to>
    <xdr:sp>
      <xdr:nvSpPr>
        <xdr:cNvPr id="20" name="Line 249"/>
        <xdr:cNvSpPr>
          <a:spLocks/>
        </xdr:cNvSpPr>
      </xdr:nvSpPr>
      <xdr:spPr>
        <a:xfrm flipH="1">
          <a:off x="4381500" y="44481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26</xdr:row>
      <xdr:rowOff>152400</xdr:rowOff>
    </xdr:from>
    <xdr:to>
      <xdr:col>11</xdr:col>
      <xdr:colOff>9525</xdr:colOff>
      <xdr:row>30</xdr:row>
      <xdr:rowOff>85725</xdr:rowOff>
    </xdr:to>
    <xdr:sp>
      <xdr:nvSpPr>
        <xdr:cNvPr id="21" name="Line 250"/>
        <xdr:cNvSpPr>
          <a:spLocks/>
        </xdr:cNvSpPr>
      </xdr:nvSpPr>
      <xdr:spPr>
        <a:xfrm>
          <a:off x="7429500" y="44005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31</xdr:row>
      <xdr:rowOff>152400</xdr:rowOff>
    </xdr:from>
    <xdr:to>
      <xdr:col>5</xdr:col>
      <xdr:colOff>219075</xdr:colOff>
      <xdr:row>33</xdr:row>
      <xdr:rowOff>9525</xdr:rowOff>
    </xdr:to>
    <xdr:sp>
      <xdr:nvSpPr>
        <xdr:cNvPr id="22" name="Text Box 252"/>
        <xdr:cNvSpPr txBox="1">
          <a:spLocks noChangeArrowheads="1"/>
        </xdr:cNvSpPr>
      </xdr:nvSpPr>
      <xdr:spPr>
        <a:xfrm>
          <a:off x="3124200" y="5248275"/>
          <a:ext cx="5905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</a:t>
          </a:r>
        </a:p>
      </xdr:txBody>
    </xdr:sp>
    <xdr:clientData/>
  </xdr:twoCellAnchor>
  <xdr:twoCellAnchor>
    <xdr:from>
      <xdr:col>8</xdr:col>
      <xdr:colOff>76200</xdr:colOff>
      <xdr:row>27</xdr:row>
      <xdr:rowOff>0</xdr:rowOff>
    </xdr:from>
    <xdr:to>
      <xdr:col>9</xdr:col>
      <xdr:colOff>76200</xdr:colOff>
      <xdr:row>28</xdr:row>
      <xdr:rowOff>66675</xdr:rowOff>
    </xdr:to>
    <xdr:sp>
      <xdr:nvSpPr>
        <xdr:cNvPr id="23" name="Text Box 253"/>
        <xdr:cNvSpPr txBox="1">
          <a:spLocks noChangeArrowheads="1"/>
        </xdr:cNvSpPr>
      </xdr:nvSpPr>
      <xdr:spPr>
        <a:xfrm>
          <a:off x="5667375" y="4448175"/>
          <a:ext cx="60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= </a:t>
          </a:r>
        </a:p>
      </xdr:txBody>
    </xdr:sp>
    <xdr:clientData/>
  </xdr:twoCellAnchor>
  <xdr:oneCellAnchor>
    <xdr:from>
      <xdr:col>4</xdr:col>
      <xdr:colOff>0</xdr:colOff>
      <xdr:row>29</xdr:row>
      <xdr:rowOff>152400</xdr:rowOff>
    </xdr:from>
    <xdr:ext cx="104775" cy="180975"/>
    <xdr:sp>
      <xdr:nvSpPr>
        <xdr:cNvPr id="24" name="Text Box 258"/>
        <xdr:cNvSpPr txBox="1">
          <a:spLocks noChangeArrowheads="1"/>
        </xdr:cNvSpPr>
      </xdr:nvSpPr>
      <xdr:spPr>
        <a:xfrm>
          <a:off x="2638425" y="49244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8</xdr:col>
      <xdr:colOff>257175</xdr:colOff>
      <xdr:row>29</xdr:row>
      <xdr:rowOff>152400</xdr:rowOff>
    </xdr:from>
    <xdr:ext cx="104775" cy="180975"/>
    <xdr:sp>
      <xdr:nvSpPr>
        <xdr:cNvPr id="25" name="Text Box 259"/>
        <xdr:cNvSpPr txBox="1">
          <a:spLocks noChangeArrowheads="1"/>
        </xdr:cNvSpPr>
      </xdr:nvSpPr>
      <xdr:spPr>
        <a:xfrm>
          <a:off x="5848350" y="49244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13</xdr:col>
      <xdr:colOff>533400</xdr:colOff>
      <xdr:row>29</xdr:row>
      <xdr:rowOff>152400</xdr:rowOff>
    </xdr:from>
    <xdr:ext cx="114300" cy="180975"/>
    <xdr:sp>
      <xdr:nvSpPr>
        <xdr:cNvPr id="26" name="Text Box 260"/>
        <xdr:cNvSpPr txBox="1">
          <a:spLocks noChangeArrowheads="1"/>
        </xdr:cNvSpPr>
      </xdr:nvSpPr>
      <xdr:spPr>
        <a:xfrm>
          <a:off x="9172575" y="49244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oneCellAnchor>
    <xdr:from>
      <xdr:col>6</xdr:col>
      <xdr:colOff>47625</xdr:colOff>
      <xdr:row>30</xdr:row>
      <xdr:rowOff>152400</xdr:rowOff>
    </xdr:from>
    <xdr:ext cx="104775" cy="180975"/>
    <xdr:sp>
      <xdr:nvSpPr>
        <xdr:cNvPr id="27" name="Text Box 262"/>
        <xdr:cNvSpPr txBox="1">
          <a:spLocks noChangeArrowheads="1"/>
        </xdr:cNvSpPr>
      </xdr:nvSpPr>
      <xdr:spPr>
        <a:xfrm>
          <a:off x="4419600" y="50863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oneCellAnchor>
  <xdr:oneCellAnchor>
    <xdr:from>
      <xdr:col>9</xdr:col>
      <xdr:colOff>38100</xdr:colOff>
      <xdr:row>30</xdr:row>
      <xdr:rowOff>142875</xdr:rowOff>
    </xdr:from>
    <xdr:ext cx="114300" cy="180975"/>
    <xdr:sp>
      <xdr:nvSpPr>
        <xdr:cNvPr id="28" name="Text Box 263"/>
        <xdr:cNvSpPr txBox="1">
          <a:spLocks noChangeArrowheads="1"/>
        </xdr:cNvSpPr>
      </xdr:nvSpPr>
      <xdr:spPr>
        <a:xfrm>
          <a:off x="6238875" y="50768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</a:p>
      </xdr:txBody>
    </xdr:sp>
    <xdr:clientData/>
  </xdr:oneCellAnchor>
  <xdr:oneCellAnchor>
    <xdr:from>
      <xdr:col>12</xdr:col>
      <xdr:colOff>38100</xdr:colOff>
      <xdr:row>30</xdr:row>
      <xdr:rowOff>142875</xdr:rowOff>
    </xdr:from>
    <xdr:ext cx="114300" cy="180975"/>
    <xdr:sp>
      <xdr:nvSpPr>
        <xdr:cNvPr id="29" name="Text Box 264"/>
        <xdr:cNvSpPr txBox="1">
          <a:spLocks noChangeArrowheads="1"/>
        </xdr:cNvSpPr>
      </xdr:nvSpPr>
      <xdr:spPr>
        <a:xfrm>
          <a:off x="8067675" y="50768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11</xdr:col>
      <xdr:colOff>161925</xdr:colOff>
      <xdr:row>25</xdr:row>
      <xdr:rowOff>152400</xdr:rowOff>
    </xdr:from>
    <xdr:ext cx="209550" cy="180975"/>
    <xdr:sp>
      <xdr:nvSpPr>
        <xdr:cNvPr id="30" name="Text Box 265"/>
        <xdr:cNvSpPr txBox="1">
          <a:spLocks noChangeArrowheads="1"/>
        </xdr:cNvSpPr>
      </xdr:nvSpPr>
      <xdr:spPr>
        <a:xfrm>
          <a:off x="7581900" y="423862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W2</a:t>
          </a:r>
        </a:p>
      </xdr:txBody>
    </xdr:sp>
    <xdr:clientData/>
  </xdr:oneCellAnchor>
  <xdr:oneCellAnchor>
    <xdr:from>
      <xdr:col>4</xdr:col>
      <xdr:colOff>0</xdr:colOff>
      <xdr:row>35</xdr:row>
      <xdr:rowOff>28575</xdr:rowOff>
    </xdr:from>
    <xdr:ext cx="171450" cy="180975"/>
    <xdr:sp>
      <xdr:nvSpPr>
        <xdr:cNvPr id="31" name="Text Box 266"/>
        <xdr:cNvSpPr txBox="1">
          <a:spLocks noChangeArrowheads="1"/>
        </xdr:cNvSpPr>
      </xdr:nvSpPr>
      <xdr:spPr>
        <a:xfrm>
          <a:off x="2638425" y="5772150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F1</a:t>
          </a:r>
        </a:p>
      </xdr:txBody>
    </xdr:sp>
    <xdr:clientData/>
  </xdr:oneCellAnchor>
  <xdr:oneCellAnchor>
    <xdr:from>
      <xdr:col>8</xdr:col>
      <xdr:colOff>200025</xdr:colOff>
      <xdr:row>35</xdr:row>
      <xdr:rowOff>0</xdr:rowOff>
    </xdr:from>
    <xdr:ext cx="171450" cy="180975"/>
    <xdr:sp>
      <xdr:nvSpPr>
        <xdr:cNvPr id="32" name="Text Box 267"/>
        <xdr:cNvSpPr txBox="1">
          <a:spLocks noChangeArrowheads="1"/>
        </xdr:cNvSpPr>
      </xdr:nvSpPr>
      <xdr:spPr>
        <a:xfrm>
          <a:off x="5791200" y="5743575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F2</a:t>
          </a:r>
        </a:p>
      </xdr:txBody>
    </xdr:sp>
    <xdr:clientData/>
  </xdr:oneCellAnchor>
  <xdr:oneCellAnchor>
    <xdr:from>
      <xdr:col>13</xdr:col>
      <xdr:colOff>504825</xdr:colOff>
      <xdr:row>35</xdr:row>
      <xdr:rowOff>9525</xdr:rowOff>
    </xdr:from>
    <xdr:ext cx="171450" cy="180975"/>
    <xdr:sp>
      <xdr:nvSpPr>
        <xdr:cNvPr id="33" name="Text Box 268"/>
        <xdr:cNvSpPr txBox="1">
          <a:spLocks noChangeArrowheads="1"/>
        </xdr:cNvSpPr>
      </xdr:nvSpPr>
      <xdr:spPr>
        <a:xfrm>
          <a:off x="9144000" y="5753100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F3</a:t>
          </a:r>
        </a:p>
      </xdr:txBody>
    </xdr:sp>
    <xdr:clientData/>
  </xdr:oneCellAnchor>
  <xdr:twoCellAnchor>
    <xdr:from>
      <xdr:col>6</xdr:col>
      <xdr:colOff>0</xdr:colOff>
      <xdr:row>27</xdr:row>
      <xdr:rowOff>76200</xdr:rowOff>
    </xdr:from>
    <xdr:to>
      <xdr:col>7</xdr:col>
      <xdr:colOff>600075</xdr:colOff>
      <xdr:row>27</xdr:row>
      <xdr:rowOff>76200</xdr:rowOff>
    </xdr:to>
    <xdr:sp>
      <xdr:nvSpPr>
        <xdr:cNvPr id="34" name="Line 270"/>
        <xdr:cNvSpPr>
          <a:spLocks/>
        </xdr:cNvSpPr>
      </xdr:nvSpPr>
      <xdr:spPr>
        <a:xfrm flipH="1">
          <a:off x="4371975" y="45243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76200</xdr:rowOff>
    </xdr:from>
    <xdr:to>
      <xdr:col>11</xdr:col>
      <xdr:colOff>0</xdr:colOff>
      <xdr:row>27</xdr:row>
      <xdr:rowOff>76200</xdr:rowOff>
    </xdr:to>
    <xdr:sp>
      <xdr:nvSpPr>
        <xdr:cNvPr id="35" name="Line 271"/>
        <xdr:cNvSpPr>
          <a:spLocks/>
        </xdr:cNvSpPr>
      </xdr:nvSpPr>
      <xdr:spPr>
        <a:xfrm flipV="1">
          <a:off x="6200775" y="45243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6</xdr:col>
      <xdr:colOff>9525</xdr:colOff>
      <xdr:row>29</xdr:row>
      <xdr:rowOff>76200</xdr:rowOff>
    </xdr:to>
    <xdr:sp>
      <xdr:nvSpPr>
        <xdr:cNvPr id="36" name="Line 276"/>
        <xdr:cNvSpPr>
          <a:spLocks/>
        </xdr:cNvSpPr>
      </xdr:nvSpPr>
      <xdr:spPr>
        <a:xfrm>
          <a:off x="3495675" y="48482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29</xdr:row>
      <xdr:rowOff>76200</xdr:rowOff>
    </xdr:from>
    <xdr:to>
      <xdr:col>4</xdr:col>
      <xdr:colOff>257175</xdr:colOff>
      <xdr:row>29</xdr:row>
      <xdr:rowOff>76200</xdr:rowOff>
    </xdr:to>
    <xdr:sp>
      <xdr:nvSpPr>
        <xdr:cNvPr id="37" name="Line 277"/>
        <xdr:cNvSpPr>
          <a:spLocks/>
        </xdr:cNvSpPr>
      </xdr:nvSpPr>
      <xdr:spPr>
        <a:xfrm>
          <a:off x="2647950" y="48482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29</xdr:row>
      <xdr:rowOff>76200</xdr:rowOff>
    </xdr:from>
    <xdr:to>
      <xdr:col>8</xdr:col>
      <xdr:colOff>190500</xdr:colOff>
      <xdr:row>29</xdr:row>
      <xdr:rowOff>76200</xdr:rowOff>
    </xdr:to>
    <xdr:sp>
      <xdr:nvSpPr>
        <xdr:cNvPr id="38" name="Line 278"/>
        <xdr:cNvSpPr>
          <a:spLocks/>
        </xdr:cNvSpPr>
      </xdr:nvSpPr>
      <xdr:spPr>
        <a:xfrm>
          <a:off x="4400550" y="48482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29</xdr:row>
      <xdr:rowOff>76200</xdr:rowOff>
    </xdr:from>
    <xdr:to>
      <xdr:col>11</xdr:col>
      <xdr:colOff>9525</xdr:colOff>
      <xdr:row>29</xdr:row>
      <xdr:rowOff>76200</xdr:rowOff>
    </xdr:to>
    <xdr:sp>
      <xdr:nvSpPr>
        <xdr:cNvPr id="39" name="Line 279"/>
        <xdr:cNvSpPr>
          <a:spLocks/>
        </xdr:cNvSpPr>
      </xdr:nvSpPr>
      <xdr:spPr>
        <a:xfrm>
          <a:off x="6210300" y="48482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29</xdr:row>
      <xdr:rowOff>66675</xdr:rowOff>
    </xdr:from>
    <xdr:to>
      <xdr:col>14</xdr:col>
      <xdr:colOff>0</xdr:colOff>
      <xdr:row>29</xdr:row>
      <xdr:rowOff>66675</xdr:rowOff>
    </xdr:to>
    <xdr:sp>
      <xdr:nvSpPr>
        <xdr:cNvPr id="40" name="Line 283"/>
        <xdr:cNvSpPr>
          <a:spLocks/>
        </xdr:cNvSpPr>
      </xdr:nvSpPr>
      <xdr:spPr>
        <a:xfrm>
          <a:off x="8448675" y="48387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152400</xdr:rowOff>
    </xdr:from>
    <xdr:to>
      <xdr:col>4</xdr:col>
      <xdr:colOff>0</xdr:colOff>
      <xdr:row>29</xdr:row>
      <xdr:rowOff>152400</xdr:rowOff>
    </xdr:to>
    <xdr:sp>
      <xdr:nvSpPr>
        <xdr:cNvPr id="41" name="Line 284"/>
        <xdr:cNvSpPr>
          <a:spLocks/>
        </xdr:cNvSpPr>
      </xdr:nvSpPr>
      <xdr:spPr>
        <a:xfrm>
          <a:off x="2638425" y="44005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152400</xdr:rowOff>
    </xdr:from>
    <xdr:to>
      <xdr:col>14</xdr:col>
      <xdr:colOff>0</xdr:colOff>
      <xdr:row>29</xdr:row>
      <xdr:rowOff>152400</xdr:rowOff>
    </xdr:to>
    <xdr:sp>
      <xdr:nvSpPr>
        <xdr:cNvPr id="42" name="Line 285"/>
        <xdr:cNvSpPr>
          <a:spLocks/>
        </xdr:cNvSpPr>
      </xdr:nvSpPr>
      <xdr:spPr>
        <a:xfrm>
          <a:off x="9248775" y="44005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32</xdr:row>
      <xdr:rowOff>76200</xdr:rowOff>
    </xdr:from>
    <xdr:to>
      <xdr:col>6</xdr:col>
      <xdr:colOff>0</xdr:colOff>
      <xdr:row>32</xdr:row>
      <xdr:rowOff>76200</xdr:rowOff>
    </xdr:to>
    <xdr:sp>
      <xdr:nvSpPr>
        <xdr:cNvPr id="43" name="Line 288"/>
        <xdr:cNvSpPr>
          <a:spLocks/>
        </xdr:cNvSpPr>
      </xdr:nvSpPr>
      <xdr:spPr>
        <a:xfrm>
          <a:off x="3724275" y="5334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76200</xdr:rowOff>
    </xdr:from>
    <xdr:to>
      <xdr:col>6</xdr:col>
      <xdr:colOff>600075</xdr:colOff>
      <xdr:row>32</xdr:row>
      <xdr:rowOff>76200</xdr:rowOff>
    </xdr:to>
    <xdr:sp>
      <xdr:nvSpPr>
        <xdr:cNvPr id="44" name="Line 289"/>
        <xdr:cNvSpPr>
          <a:spLocks/>
        </xdr:cNvSpPr>
      </xdr:nvSpPr>
      <xdr:spPr>
        <a:xfrm flipH="1">
          <a:off x="4381500" y="53340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32</xdr:row>
      <xdr:rowOff>76200</xdr:rowOff>
    </xdr:from>
    <xdr:to>
      <xdr:col>9</xdr:col>
      <xdr:colOff>419100</xdr:colOff>
      <xdr:row>32</xdr:row>
      <xdr:rowOff>76200</xdr:rowOff>
    </xdr:to>
    <xdr:sp>
      <xdr:nvSpPr>
        <xdr:cNvPr id="45" name="Line 293"/>
        <xdr:cNvSpPr>
          <a:spLocks/>
        </xdr:cNvSpPr>
      </xdr:nvSpPr>
      <xdr:spPr>
        <a:xfrm flipH="1">
          <a:off x="5895975" y="5334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32</xdr:row>
      <xdr:rowOff>76200</xdr:rowOff>
    </xdr:from>
    <xdr:to>
      <xdr:col>11</xdr:col>
      <xdr:colOff>0</xdr:colOff>
      <xdr:row>32</xdr:row>
      <xdr:rowOff>76200</xdr:rowOff>
    </xdr:to>
    <xdr:sp>
      <xdr:nvSpPr>
        <xdr:cNvPr id="46" name="Line 294"/>
        <xdr:cNvSpPr>
          <a:spLocks/>
        </xdr:cNvSpPr>
      </xdr:nvSpPr>
      <xdr:spPr>
        <a:xfrm>
          <a:off x="6819900" y="53340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32</xdr:row>
      <xdr:rowOff>76200</xdr:rowOff>
    </xdr:from>
    <xdr:to>
      <xdr:col>12</xdr:col>
      <xdr:colOff>142875</xdr:colOff>
      <xdr:row>32</xdr:row>
      <xdr:rowOff>76200</xdr:rowOff>
    </xdr:to>
    <xdr:sp>
      <xdr:nvSpPr>
        <xdr:cNvPr id="47" name="Line 297"/>
        <xdr:cNvSpPr>
          <a:spLocks/>
        </xdr:cNvSpPr>
      </xdr:nvSpPr>
      <xdr:spPr>
        <a:xfrm flipH="1">
          <a:off x="7439025" y="5334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32</xdr:row>
      <xdr:rowOff>66675</xdr:rowOff>
    </xdr:from>
    <xdr:to>
      <xdr:col>14</xdr:col>
      <xdr:colOff>0</xdr:colOff>
      <xdr:row>32</xdr:row>
      <xdr:rowOff>76200</xdr:rowOff>
    </xdr:to>
    <xdr:sp>
      <xdr:nvSpPr>
        <xdr:cNvPr id="48" name="Line 298"/>
        <xdr:cNvSpPr>
          <a:spLocks/>
        </xdr:cNvSpPr>
      </xdr:nvSpPr>
      <xdr:spPr>
        <a:xfrm>
          <a:off x="8448675" y="5324475"/>
          <a:ext cx="800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33</xdr:row>
      <xdr:rowOff>76200</xdr:rowOff>
    </xdr:from>
    <xdr:to>
      <xdr:col>5</xdr:col>
      <xdr:colOff>590550</xdr:colOff>
      <xdr:row>33</xdr:row>
      <xdr:rowOff>76200</xdr:rowOff>
    </xdr:to>
    <xdr:sp>
      <xdr:nvSpPr>
        <xdr:cNvPr id="49" name="Line 299"/>
        <xdr:cNvSpPr>
          <a:spLocks/>
        </xdr:cNvSpPr>
      </xdr:nvSpPr>
      <xdr:spPr>
        <a:xfrm flipH="1" flipV="1">
          <a:off x="2647950" y="54959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76200</xdr:rowOff>
    </xdr:from>
    <xdr:to>
      <xdr:col>8</xdr:col>
      <xdr:colOff>285750</xdr:colOff>
      <xdr:row>33</xdr:row>
      <xdr:rowOff>76200</xdr:rowOff>
    </xdr:to>
    <xdr:sp>
      <xdr:nvSpPr>
        <xdr:cNvPr id="50" name="Line 300"/>
        <xdr:cNvSpPr>
          <a:spLocks/>
        </xdr:cNvSpPr>
      </xdr:nvSpPr>
      <xdr:spPr>
        <a:xfrm flipH="1">
          <a:off x="4371975" y="549592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33</xdr:row>
      <xdr:rowOff>76200</xdr:rowOff>
    </xdr:from>
    <xdr:to>
      <xdr:col>11</xdr:col>
      <xdr:colOff>142875</xdr:colOff>
      <xdr:row>33</xdr:row>
      <xdr:rowOff>76200</xdr:rowOff>
    </xdr:to>
    <xdr:sp>
      <xdr:nvSpPr>
        <xdr:cNvPr id="51" name="Line 302"/>
        <xdr:cNvSpPr>
          <a:spLocks/>
        </xdr:cNvSpPr>
      </xdr:nvSpPr>
      <xdr:spPr>
        <a:xfrm>
          <a:off x="5924550" y="54959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428625</xdr:colOff>
      <xdr:row>33</xdr:row>
      <xdr:rowOff>76200</xdr:rowOff>
    </xdr:from>
    <xdr:to>
      <xdr:col>14</xdr:col>
      <xdr:colOff>0</xdr:colOff>
      <xdr:row>33</xdr:row>
      <xdr:rowOff>85725</xdr:rowOff>
    </xdr:to>
    <xdr:sp>
      <xdr:nvSpPr>
        <xdr:cNvPr id="52" name="Line 304"/>
        <xdr:cNvSpPr>
          <a:spLocks/>
        </xdr:cNvSpPr>
      </xdr:nvSpPr>
      <xdr:spPr>
        <a:xfrm flipV="1">
          <a:off x="7848600" y="5495925"/>
          <a:ext cx="1400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34</xdr:row>
      <xdr:rowOff>66675</xdr:rowOff>
    </xdr:from>
    <xdr:to>
      <xdr:col>5</xdr:col>
      <xdr:colOff>523875</xdr:colOff>
      <xdr:row>34</xdr:row>
      <xdr:rowOff>66675</xdr:rowOff>
    </xdr:to>
    <xdr:sp>
      <xdr:nvSpPr>
        <xdr:cNvPr id="53" name="Line 305"/>
        <xdr:cNvSpPr>
          <a:spLocks/>
        </xdr:cNvSpPr>
      </xdr:nvSpPr>
      <xdr:spPr>
        <a:xfrm>
          <a:off x="2647950" y="5648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57150</xdr:rowOff>
    </xdr:from>
    <xdr:to>
      <xdr:col>8</xdr:col>
      <xdr:colOff>304800</xdr:colOff>
      <xdr:row>34</xdr:row>
      <xdr:rowOff>66675</xdr:rowOff>
    </xdr:to>
    <xdr:sp>
      <xdr:nvSpPr>
        <xdr:cNvPr id="54" name="Line 306"/>
        <xdr:cNvSpPr>
          <a:spLocks/>
        </xdr:cNvSpPr>
      </xdr:nvSpPr>
      <xdr:spPr>
        <a:xfrm flipV="1">
          <a:off x="4381500" y="5638800"/>
          <a:ext cx="1514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34</xdr:row>
      <xdr:rowOff>57150</xdr:rowOff>
    </xdr:from>
    <xdr:to>
      <xdr:col>11</xdr:col>
      <xdr:colOff>171450</xdr:colOff>
      <xdr:row>34</xdr:row>
      <xdr:rowOff>57150</xdr:rowOff>
    </xdr:to>
    <xdr:sp>
      <xdr:nvSpPr>
        <xdr:cNvPr id="55" name="Line 308"/>
        <xdr:cNvSpPr>
          <a:spLocks/>
        </xdr:cNvSpPr>
      </xdr:nvSpPr>
      <xdr:spPr>
        <a:xfrm flipV="1">
          <a:off x="5924550" y="56388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504825</xdr:colOff>
      <xdr:row>34</xdr:row>
      <xdr:rowOff>66675</xdr:rowOff>
    </xdr:from>
    <xdr:to>
      <xdr:col>13</xdr:col>
      <xdr:colOff>590550</xdr:colOff>
      <xdr:row>34</xdr:row>
      <xdr:rowOff>66675</xdr:rowOff>
    </xdr:to>
    <xdr:sp>
      <xdr:nvSpPr>
        <xdr:cNvPr id="56" name="Line 310"/>
        <xdr:cNvSpPr>
          <a:spLocks/>
        </xdr:cNvSpPr>
      </xdr:nvSpPr>
      <xdr:spPr>
        <a:xfrm flipV="1">
          <a:off x="7924800" y="56483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7</xdr:col>
      <xdr:colOff>0</xdr:colOff>
      <xdr:row>23</xdr:row>
      <xdr:rowOff>19050</xdr:rowOff>
    </xdr:to>
    <xdr:sp>
      <xdr:nvSpPr>
        <xdr:cNvPr id="57" name="Rectangle 311"/>
        <xdr:cNvSpPr>
          <a:spLocks/>
        </xdr:cNvSpPr>
      </xdr:nvSpPr>
      <xdr:spPr>
        <a:xfrm>
          <a:off x="4371975" y="3609975"/>
          <a:ext cx="609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Y1=</a:t>
          </a:r>
        </a:p>
      </xdr:txBody>
    </xdr:sp>
    <xdr:clientData/>
  </xdr:twoCellAnchor>
  <xdr:twoCellAnchor>
    <xdr:from>
      <xdr:col>9</xdr:col>
      <xdr:colOff>600075</xdr:colOff>
      <xdr:row>22</xdr:row>
      <xdr:rowOff>0</xdr:rowOff>
    </xdr:from>
    <xdr:to>
      <xdr:col>10</xdr:col>
      <xdr:colOff>590550</xdr:colOff>
      <xdr:row>25</xdr:row>
      <xdr:rowOff>19050</xdr:rowOff>
    </xdr:to>
    <xdr:sp>
      <xdr:nvSpPr>
        <xdr:cNvPr id="58" name="Rectangle 312"/>
        <xdr:cNvSpPr>
          <a:spLocks/>
        </xdr:cNvSpPr>
      </xdr:nvSpPr>
      <xdr:spPr>
        <a:xfrm>
          <a:off x="6800850" y="3600450"/>
          <a:ext cx="6000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Y2=</a:t>
          </a:r>
        </a:p>
      </xdr:txBody>
    </xdr:sp>
    <xdr:clientData/>
  </xdr:twoCellAnchor>
  <xdr:twoCellAnchor>
    <xdr:from>
      <xdr:col>0</xdr:col>
      <xdr:colOff>476250</xdr:colOff>
      <xdr:row>19</xdr:row>
      <xdr:rowOff>85725</xdr:rowOff>
    </xdr:from>
    <xdr:to>
      <xdr:col>15</xdr:col>
      <xdr:colOff>295275</xdr:colOff>
      <xdr:row>25</xdr:row>
      <xdr:rowOff>95250</xdr:rowOff>
    </xdr:to>
    <xdr:sp>
      <xdr:nvSpPr>
        <xdr:cNvPr id="59" name="Rectangle 314"/>
        <xdr:cNvSpPr>
          <a:spLocks/>
        </xdr:cNvSpPr>
      </xdr:nvSpPr>
      <xdr:spPr>
        <a:xfrm>
          <a:off x="476250" y="3162300"/>
          <a:ext cx="9677400" cy="1019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25</xdr:row>
      <xdr:rowOff>95250</xdr:rowOff>
    </xdr:from>
    <xdr:to>
      <xdr:col>15</xdr:col>
      <xdr:colOff>295275</xdr:colOff>
      <xdr:row>36</xdr:row>
      <xdr:rowOff>76200</xdr:rowOff>
    </xdr:to>
    <xdr:sp>
      <xdr:nvSpPr>
        <xdr:cNvPr id="60" name="Rectangle 315"/>
        <xdr:cNvSpPr>
          <a:spLocks/>
        </xdr:cNvSpPr>
      </xdr:nvSpPr>
      <xdr:spPr>
        <a:xfrm>
          <a:off x="476250" y="4181475"/>
          <a:ext cx="9677400" cy="1800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30</xdr:row>
      <xdr:rowOff>123825</xdr:rowOff>
    </xdr:from>
    <xdr:to>
      <xdr:col>6</xdr:col>
      <xdr:colOff>47625</xdr:colOff>
      <xdr:row>31</xdr:row>
      <xdr:rowOff>57150</xdr:rowOff>
    </xdr:to>
    <xdr:sp>
      <xdr:nvSpPr>
        <xdr:cNvPr id="61" name="Oval 317"/>
        <xdr:cNvSpPr>
          <a:spLocks/>
        </xdr:cNvSpPr>
      </xdr:nvSpPr>
      <xdr:spPr>
        <a:xfrm>
          <a:off x="4333875" y="5057775"/>
          <a:ext cx="85725" cy="952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571500</xdr:colOff>
      <xdr:row>30</xdr:row>
      <xdr:rowOff>104775</xdr:rowOff>
    </xdr:from>
    <xdr:to>
      <xdr:col>11</xdr:col>
      <xdr:colOff>47625</xdr:colOff>
      <xdr:row>31</xdr:row>
      <xdr:rowOff>38100</xdr:rowOff>
    </xdr:to>
    <xdr:sp>
      <xdr:nvSpPr>
        <xdr:cNvPr id="62" name="Oval 318"/>
        <xdr:cNvSpPr>
          <a:spLocks/>
        </xdr:cNvSpPr>
      </xdr:nvSpPr>
      <xdr:spPr>
        <a:xfrm>
          <a:off x="7381875" y="5038725"/>
          <a:ext cx="85725" cy="952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2</xdr:row>
      <xdr:rowOff>28575</xdr:rowOff>
    </xdr:from>
    <xdr:to>
      <xdr:col>15</xdr:col>
      <xdr:colOff>295275</xdr:colOff>
      <xdr:row>19</xdr:row>
      <xdr:rowOff>95250</xdr:rowOff>
    </xdr:to>
    <xdr:sp>
      <xdr:nvSpPr>
        <xdr:cNvPr id="63" name="Rectangle 319"/>
        <xdr:cNvSpPr>
          <a:spLocks/>
        </xdr:cNvSpPr>
      </xdr:nvSpPr>
      <xdr:spPr>
        <a:xfrm>
          <a:off x="476250" y="352425"/>
          <a:ext cx="9677400" cy="2819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</xdr:row>
      <xdr:rowOff>38100</xdr:rowOff>
    </xdr:from>
    <xdr:to>
      <xdr:col>6</xdr:col>
      <xdr:colOff>19050</xdr:colOff>
      <xdr:row>32</xdr:row>
      <xdr:rowOff>142875</xdr:rowOff>
    </xdr:to>
    <xdr:sp>
      <xdr:nvSpPr>
        <xdr:cNvPr id="64" name="Line 320"/>
        <xdr:cNvSpPr>
          <a:spLocks/>
        </xdr:cNvSpPr>
      </xdr:nvSpPr>
      <xdr:spPr>
        <a:xfrm flipH="1">
          <a:off x="4381500" y="3962400"/>
          <a:ext cx="9525" cy="1438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95250</xdr:rowOff>
    </xdr:from>
    <xdr:to>
      <xdr:col>8</xdr:col>
      <xdr:colOff>276225</xdr:colOff>
      <xdr:row>24</xdr:row>
      <xdr:rowOff>95250</xdr:rowOff>
    </xdr:to>
    <xdr:sp>
      <xdr:nvSpPr>
        <xdr:cNvPr id="65" name="Line 321"/>
        <xdr:cNvSpPr>
          <a:spLocks/>
        </xdr:cNvSpPr>
      </xdr:nvSpPr>
      <xdr:spPr>
        <a:xfrm>
          <a:off x="5591175" y="40195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24</xdr:row>
      <xdr:rowOff>85725</xdr:rowOff>
    </xdr:from>
    <xdr:to>
      <xdr:col>7</xdr:col>
      <xdr:colOff>0</xdr:colOff>
      <xdr:row>24</xdr:row>
      <xdr:rowOff>95250</xdr:rowOff>
    </xdr:to>
    <xdr:sp>
      <xdr:nvSpPr>
        <xdr:cNvPr id="66" name="Line 322"/>
        <xdr:cNvSpPr>
          <a:spLocks/>
        </xdr:cNvSpPr>
      </xdr:nvSpPr>
      <xdr:spPr>
        <a:xfrm>
          <a:off x="4391025" y="4010025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24</xdr:row>
      <xdr:rowOff>0</xdr:rowOff>
    </xdr:from>
    <xdr:to>
      <xdr:col>8</xdr:col>
      <xdr:colOff>295275</xdr:colOff>
      <xdr:row>25</xdr:row>
      <xdr:rowOff>85725</xdr:rowOff>
    </xdr:to>
    <xdr:sp>
      <xdr:nvSpPr>
        <xdr:cNvPr id="67" name="Line 323"/>
        <xdr:cNvSpPr>
          <a:spLocks/>
        </xdr:cNvSpPr>
      </xdr:nvSpPr>
      <xdr:spPr>
        <a:xfrm>
          <a:off x="5886450" y="3924300"/>
          <a:ext cx="0" cy="247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24</xdr:row>
      <xdr:rowOff>19050</xdr:rowOff>
    </xdr:from>
    <xdr:to>
      <xdr:col>11</xdr:col>
      <xdr:colOff>9525</xdr:colOff>
      <xdr:row>32</xdr:row>
      <xdr:rowOff>85725</xdr:rowOff>
    </xdr:to>
    <xdr:sp>
      <xdr:nvSpPr>
        <xdr:cNvPr id="68" name="Line 324"/>
        <xdr:cNvSpPr>
          <a:spLocks/>
        </xdr:cNvSpPr>
      </xdr:nvSpPr>
      <xdr:spPr>
        <a:xfrm>
          <a:off x="7429500" y="3943350"/>
          <a:ext cx="0" cy="1400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95250</xdr:rowOff>
    </xdr:from>
    <xdr:to>
      <xdr:col>11</xdr:col>
      <xdr:colOff>0</xdr:colOff>
      <xdr:row>24</xdr:row>
      <xdr:rowOff>95250</xdr:rowOff>
    </xdr:to>
    <xdr:sp>
      <xdr:nvSpPr>
        <xdr:cNvPr id="69" name="Line 325"/>
        <xdr:cNvSpPr>
          <a:spLocks/>
        </xdr:cNvSpPr>
      </xdr:nvSpPr>
      <xdr:spPr>
        <a:xfrm flipH="1" flipV="1">
          <a:off x="6810375" y="40195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24</xdr:row>
      <xdr:rowOff>95250</xdr:rowOff>
    </xdr:from>
    <xdr:to>
      <xdr:col>9</xdr:col>
      <xdr:colOff>0</xdr:colOff>
      <xdr:row>24</xdr:row>
      <xdr:rowOff>95250</xdr:rowOff>
    </xdr:to>
    <xdr:sp>
      <xdr:nvSpPr>
        <xdr:cNvPr id="70" name="Line 326"/>
        <xdr:cNvSpPr>
          <a:spLocks/>
        </xdr:cNvSpPr>
      </xdr:nvSpPr>
      <xdr:spPr>
        <a:xfrm flipH="1">
          <a:off x="5905500" y="40195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495300</xdr:colOff>
      <xdr:row>25</xdr:row>
      <xdr:rowOff>142875</xdr:rowOff>
    </xdr:from>
    <xdr:ext cx="209550" cy="180975"/>
    <xdr:sp>
      <xdr:nvSpPr>
        <xdr:cNvPr id="71" name="Text Box 327"/>
        <xdr:cNvSpPr txBox="1">
          <a:spLocks noChangeArrowheads="1"/>
        </xdr:cNvSpPr>
      </xdr:nvSpPr>
      <xdr:spPr>
        <a:xfrm>
          <a:off x="3990975" y="4229100"/>
          <a:ext cx="2095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W1</a:t>
          </a:r>
        </a:p>
      </xdr:txBody>
    </xdr:sp>
    <xdr:clientData/>
  </xdr:oneCellAnchor>
  <xdr:twoCellAnchor>
    <xdr:from>
      <xdr:col>4</xdr:col>
      <xdr:colOff>47625</xdr:colOff>
      <xdr:row>31</xdr:row>
      <xdr:rowOff>133350</xdr:rowOff>
    </xdr:from>
    <xdr:to>
      <xdr:col>4</xdr:col>
      <xdr:colOff>476250</xdr:colOff>
      <xdr:row>33</xdr:row>
      <xdr:rowOff>38100</xdr:rowOff>
    </xdr:to>
    <xdr:sp>
      <xdr:nvSpPr>
        <xdr:cNvPr id="72" name="Rectangle 466"/>
        <xdr:cNvSpPr>
          <a:spLocks/>
        </xdr:cNvSpPr>
      </xdr:nvSpPr>
      <xdr:spPr>
        <a:xfrm>
          <a:off x="2686050" y="5229225"/>
          <a:ext cx="4286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32</xdr:row>
      <xdr:rowOff>76200</xdr:rowOff>
    </xdr:from>
    <xdr:to>
      <xdr:col>8</xdr:col>
      <xdr:colOff>285750</xdr:colOff>
      <xdr:row>32</xdr:row>
      <xdr:rowOff>76200</xdr:rowOff>
    </xdr:to>
    <xdr:sp>
      <xdr:nvSpPr>
        <xdr:cNvPr id="73" name="Line 467"/>
        <xdr:cNvSpPr>
          <a:spLocks/>
        </xdr:cNvSpPr>
      </xdr:nvSpPr>
      <xdr:spPr>
        <a:xfrm>
          <a:off x="5210175" y="53340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29</xdr:row>
      <xdr:rowOff>76200</xdr:rowOff>
    </xdr:from>
    <xdr:to>
      <xdr:col>12</xdr:col>
      <xdr:colOff>161925</xdr:colOff>
      <xdr:row>29</xdr:row>
      <xdr:rowOff>76200</xdr:rowOff>
    </xdr:to>
    <xdr:sp>
      <xdr:nvSpPr>
        <xdr:cNvPr id="74" name="Line 468"/>
        <xdr:cNvSpPr>
          <a:spLocks/>
        </xdr:cNvSpPr>
      </xdr:nvSpPr>
      <xdr:spPr>
        <a:xfrm>
          <a:off x="7439025" y="48482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32</xdr:row>
      <xdr:rowOff>76200</xdr:rowOff>
    </xdr:from>
    <xdr:to>
      <xdr:col>4</xdr:col>
      <xdr:colOff>476250</xdr:colOff>
      <xdr:row>32</xdr:row>
      <xdr:rowOff>76200</xdr:rowOff>
    </xdr:to>
    <xdr:sp>
      <xdr:nvSpPr>
        <xdr:cNvPr id="75" name="Line 287"/>
        <xdr:cNvSpPr>
          <a:spLocks/>
        </xdr:cNvSpPr>
      </xdr:nvSpPr>
      <xdr:spPr>
        <a:xfrm flipH="1">
          <a:off x="2647950" y="53340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29</xdr:row>
      <xdr:rowOff>152400</xdr:rowOff>
    </xdr:from>
    <xdr:ext cx="104775" cy="180975"/>
    <xdr:sp>
      <xdr:nvSpPr>
        <xdr:cNvPr id="76" name="Text Box 469"/>
        <xdr:cNvSpPr txBox="1">
          <a:spLocks noChangeArrowheads="1"/>
        </xdr:cNvSpPr>
      </xdr:nvSpPr>
      <xdr:spPr>
        <a:xfrm>
          <a:off x="2638425" y="49244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twoCellAnchor>
    <xdr:from>
      <xdr:col>2</xdr:col>
      <xdr:colOff>333375</xdr:colOff>
      <xdr:row>34</xdr:row>
      <xdr:rowOff>85725</xdr:rowOff>
    </xdr:from>
    <xdr:to>
      <xdr:col>3</xdr:col>
      <xdr:colOff>133350</xdr:colOff>
      <xdr:row>34</xdr:row>
      <xdr:rowOff>85725</xdr:rowOff>
    </xdr:to>
    <xdr:sp>
      <xdr:nvSpPr>
        <xdr:cNvPr id="77" name="Line 471"/>
        <xdr:cNvSpPr>
          <a:spLocks/>
        </xdr:cNvSpPr>
      </xdr:nvSpPr>
      <xdr:spPr>
        <a:xfrm>
          <a:off x="1981200" y="5667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33</xdr:row>
      <xdr:rowOff>85725</xdr:rowOff>
    </xdr:from>
    <xdr:to>
      <xdr:col>3</xdr:col>
      <xdr:colOff>133350</xdr:colOff>
      <xdr:row>33</xdr:row>
      <xdr:rowOff>85725</xdr:rowOff>
    </xdr:to>
    <xdr:sp>
      <xdr:nvSpPr>
        <xdr:cNvPr id="78" name="Line 472"/>
        <xdr:cNvSpPr>
          <a:spLocks/>
        </xdr:cNvSpPr>
      </xdr:nvSpPr>
      <xdr:spPr>
        <a:xfrm>
          <a:off x="1981200" y="55054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32</xdr:row>
      <xdr:rowOff>85725</xdr:rowOff>
    </xdr:from>
    <xdr:to>
      <xdr:col>3</xdr:col>
      <xdr:colOff>133350</xdr:colOff>
      <xdr:row>32</xdr:row>
      <xdr:rowOff>85725</xdr:rowOff>
    </xdr:to>
    <xdr:sp>
      <xdr:nvSpPr>
        <xdr:cNvPr id="79" name="Line 473"/>
        <xdr:cNvSpPr>
          <a:spLocks/>
        </xdr:cNvSpPr>
      </xdr:nvSpPr>
      <xdr:spPr>
        <a:xfrm>
          <a:off x="1981200" y="53435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22</xdr:row>
      <xdr:rowOff>76200</xdr:rowOff>
    </xdr:from>
    <xdr:to>
      <xdr:col>3</xdr:col>
      <xdr:colOff>123825</xdr:colOff>
      <xdr:row>22</xdr:row>
      <xdr:rowOff>76200</xdr:rowOff>
    </xdr:to>
    <xdr:sp>
      <xdr:nvSpPr>
        <xdr:cNvPr id="80" name="Line 474"/>
        <xdr:cNvSpPr>
          <a:spLocks/>
        </xdr:cNvSpPr>
      </xdr:nvSpPr>
      <xdr:spPr>
        <a:xfrm>
          <a:off x="1971675" y="36766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24</xdr:row>
      <xdr:rowOff>85725</xdr:rowOff>
    </xdr:from>
    <xdr:to>
      <xdr:col>3</xdr:col>
      <xdr:colOff>133350</xdr:colOff>
      <xdr:row>24</xdr:row>
      <xdr:rowOff>85725</xdr:rowOff>
    </xdr:to>
    <xdr:sp>
      <xdr:nvSpPr>
        <xdr:cNvPr id="81" name="Line 475"/>
        <xdr:cNvSpPr>
          <a:spLocks/>
        </xdr:cNvSpPr>
      </xdr:nvSpPr>
      <xdr:spPr>
        <a:xfrm>
          <a:off x="1981200" y="40100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29</xdr:row>
      <xdr:rowOff>85725</xdr:rowOff>
    </xdr:from>
    <xdr:to>
      <xdr:col>3</xdr:col>
      <xdr:colOff>133350</xdr:colOff>
      <xdr:row>29</xdr:row>
      <xdr:rowOff>85725</xdr:rowOff>
    </xdr:to>
    <xdr:sp>
      <xdr:nvSpPr>
        <xdr:cNvPr id="82" name="Line 476"/>
        <xdr:cNvSpPr>
          <a:spLocks/>
        </xdr:cNvSpPr>
      </xdr:nvSpPr>
      <xdr:spPr>
        <a:xfrm>
          <a:off x="1981200" y="48577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28</xdr:row>
      <xdr:rowOff>85725</xdr:rowOff>
    </xdr:from>
    <xdr:to>
      <xdr:col>3</xdr:col>
      <xdr:colOff>133350</xdr:colOff>
      <xdr:row>28</xdr:row>
      <xdr:rowOff>85725</xdr:rowOff>
    </xdr:to>
    <xdr:sp>
      <xdr:nvSpPr>
        <xdr:cNvPr id="83" name="Line 477"/>
        <xdr:cNvSpPr>
          <a:spLocks/>
        </xdr:cNvSpPr>
      </xdr:nvSpPr>
      <xdr:spPr>
        <a:xfrm>
          <a:off x="1981200" y="46958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27</xdr:row>
      <xdr:rowOff>85725</xdr:rowOff>
    </xdr:from>
    <xdr:to>
      <xdr:col>3</xdr:col>
      <xdr:colOff>133350</xdr:colOff>
      <xdr:row>27</xdr:row>
      <xdr:rowOff>85725</xdr:rowOff>
    </xdr:to>
    <xdr:sp>
      <xdr:nvSpPr>
        <xdr:cNvPr id="84" name="Line 478"/>
        <xdr:cNvSpPr>
          <a:spLocks/>
        </xdr:cNvSpPr>
      </xdr:nvSpPr>
      <xdr:spPr>
        <a:xfrm>
          <a:off x="1981200" y="45339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40</xdr:row>
      <xdr:rowOff>142875</xdr:rowOff>
    </xdr:from>
    <xdr:to>
      <xdr:col>12</xdr:col>
      <xdr:colOff>0</xdr:colOff>
      <xdr:row>42</xdr:row>
      <xdr:rowOff>0</xdr:rowOff>
    </xdr:to>
    <xdr:sp>
      <xdr:nvSpPr>
        <xdr:cNvPr id="1" name="Rectangle 1251"/>
        <xdr:cNvSpPr>
          <a:spLocks/>
        </xdr:cNvSpPr>
      </xdr:nvSpPr>
      <xdr:spPr>
        <a:xfrm>
          <a:off x="7686675" y="6734175"/>
          <a:ext cx="276225" cy="1809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40</xdr:row>
      <xdr:rowOff>142875</xdr:rowOff>
    </xdr:from>
    <xdr:to>
      <xdr:col>13</xdr:col>
      <xdr:colOff>28575</xdr:colOff>
      <xdr:row>42</xdr:row>
      <xdr:rowOff>9525</xdr:rowOff>
    </xdr:to>
    <xdr:sp>
      <xdr:nvSpPr>
        <xdr:cNvPr id="2" name="Rectangle 1250"/>
        <xdr:cNvSpPr>
          <a:spLocks/>
        </xdr:cNvSpPr>
      </xdr:nvSpPr>
      <xdr:spPr>
        <a:xfrm>
          <a:off x="8267700" y="6734175"/>
          <a:ext cx="4000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609600</xdr:colOff>
      <xdr:row>40</xdr:row>
      <xdr:rowOff>114300</xdr:rowOff>
    </xdr:from>
    <xdr:to>
      <xdr:col>8</xdr:col>
      <xdr:colOff>95250</xdr:colOff>
      <xdr:row>42</xdr:row>
      <xdr:rowOff>19050</xdr:rowOff>
    </xdr:to>
    <xdr:sp>
      <xdr:nvSpPr>
        <xdr:cNvPr id="3" name="Rectangle 1249"/>
        <xdr:cNvSpPr>
          <a:spLocks/>
        </xdr:cNvSpPr>
      </xdr:nvSpPr>
      <xdr:spPr>
        <a:xfrm>
          <a:off x="5476875" y="6705600"/>
          <a:ext cx="1047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40</xdr:row>
      <xdr:rowOff>152400</xdr:rowOff>
    </xdr:from>
    <xdr:to>
      <xdr:col>7</xdr:col>
      <xdr:colOff>19050</xdr:colOff>
      <xdr:row>42</xdr:row>
      <xdr:rowOff>0</xdr:rowOff>
    </xdr:to>
    <xdr:sp>
      <xdr:nvSpPr>
        <xdr:cNvPr id="4" name="Rectangle 1248"/>
        <xdr:cNvSpPr>
          <a:spLocks/>
        </xdr:cNvSpPr>
      </xdr:nvSpPr>
      <xdr:spPr>
        <a:xfrm>
          <a:off x="4676775" y="6743700"/>
          <a:ext cx="209550" cy="1714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40</xdr:row>
      <xdr:rowOff>142875</xdr:rowOff>
    </xdr:from>
    <xdr:to>
      <xdr:col>8</xdr:col>
      <xdr:colOff>9525</xdr:colOff>
      <xdr:row>42</xdr:row>
      <xdr:rowOff>9525</xdr:rowOff>
    </xdr:to>
    <xdr:sp>
      <xdr:nvSpPr>
        <xdr:cNvPr id="5" name="Rectangle 1247"/>
        <xdr:cNvSpPr>
          <a:spLocks/>
        </xdr:cNvSpPr>
      </xdr:nvSpPr>
      <xdr:spPr>
        <a:xfrm>
          <a:off x="5229225" y="6734175"/>
          <a:ext cx="2667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40</xdr:row>
      <xdr:rowOff>142875</xdr:rowOff>
    </xdr:from>
    <xdr:to>
      <xdr:col>4</xdr:col>
      <xdr:colOff>9525</xdr:colOff>
      <xdr:row>42</xdr:row>
      <xdr:rowOff>0</xdr:rowOff>
    </xdr:to>
    <xdr:sp>
      <xdr:nvSpPr>
        <xdr:cNvPr id="6" name="Rectangle 1246"/>
        <xdr:cNvSpPr>
          <a:spLocks/>
        </xdr:cNvSpPr>
      </xdr:nvSpPr>
      <xdr:spPr>
        <a:xfrm>
          <a:off x="2647950" y="6734175"/>
          <a:ext cx="285750" cy="1809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40</xdr:row>
      <xdr:rowOff>123825</xdr:rowOff>
    </xdr:from>
    <xdr:to>
      <xdr:col>5</xdr:col>
      <xdr:colOff>28575</xdr:colOff>
      <xdr:row>42</xdr:row>
      <xdr:rowOff>28575</xdr:rowOff>
    </xdr:to>
    <xdr:sp>
      <xdr:nvSpPr>
        <xdr:cNvPr id="7" name="Rectangle 1245"/>
        <xdr:cNvSpPr>
          <a:spLocks/>
        </xdr:cNvSpPr>
      </xdr:nvSpPr>
      <xdr:spPr>
        <a:xfrm>
          <a:off x="3276600" y="6715125"/>
          <a:ext cx="295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152400</xdr:rowOff>
    </xdr:from>
    <xdr:to>
      <xdr:col>13</xdr:col>
      <xdr:colOff>9525</xdr:colOff>
      <xdr:row>40</xdr:row>
      <xdr:rowOff>0</xdr:rowOff>
    </xdr:to>
    <xdr:sp>
      <xdr:nvSpPr>
        <xdr:cNvPr id="8" name="Line 1"/>
        <xdr:cNvSpPr>
          <a:spLocks/>
        </xdr:cNvSpPr>
      </xdr:nvSpPr>
      <xdr:spPr>
        <a:xfrm flipV="1">
          <a:off x="2305050" y="6581775"/>
          <a:ext cx="6343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9525</xdr:colOff>
      <xdr:row>44</xdr:row>
      <xdr:rowOff>0</xdr:rowOff>
    </xdr:to>
    <xdr:sp>
      <xdr:nvSpPr>
        <xdr:cNvPr id="9" name="Line 2"/>
        <xdr:cNvSpPr>
          <a:spLocks/>
        </xdr:cNvSpPr>
      </xdr:nvSpPr>
      <xdr:spPr>
        <a:xfrm flipV="1">
          <a:off x="2314575" y="65913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333375</xdr:colOff>
      <xdr:row>43</xdr:row>
      <xdr:rowOff>152400</xdr:rowOff>
    </xdr:to>
    <xdr:sp>
      <xdr:nvSpPr>
        <xdr:cNvPr id="10" name="Line 3"/>
        <xdr:cNvSpPr>
          <a:spLocks/>
        </xdr:cNvSpPr>
      </xdr:nvSpPr>
      <xdr:spPr>
        <a:xfrm flipV="1">
          <a:off x="4524375" y="65817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152400</xdr:rowOff>
    </xdr:from>
    <xdr:to>
      <xdr:col>13</xdr:col>
      <xdr:colOff>0</xdr:colOff>
      <xdr:row>43</xdr:row>
      <xdr:rowOff>152400</xdr:rowOff>
    </xdr:to>
    <xdr:sp>
      <xdr:nvSpPr>
        <xdr:cNvPr id="11" name="Line 5"/>
        <xdr:cNvSpPr>
          <a:spLocks/>
        </xdr:cNvSpPr>
      </xdr:nvSpPr>
      <xdr:spPr>
        <a:xfrm flipV="1">
          <a:off x="8639175" y="65817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40</xdr:row>
      <xdr:rowOff>0</xdr:rowOff>
    </xdr:from>
    <xdr:to>
      <xdr:col>9</xdr:col>
      <xdr:colOff>323850</xdr:colOff>
      <xdr:row>44</xdr:row>
      <xdr:rowOff>0</xdr:rowOff>
    </xdr:to>
    <xdr:sp>
      <xdr:nvSpPr>
        <xdr:cNvPr id="12" name="Line 6"/>
        <xdr:cNvSpPr>
          <a:spLocks/>
        </xdr:cNvSpPr>
      </xdr:nvSpPr>
      <xdr:spPr>
        <a:xfrm flipV="1">
          <a:off x="6429375" y="65913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39</xdr:row>
      <xdr:rowOff>114300</xdr:rowOff>
    </xdr:to>
    <xdr:sp>
      <xdr:nvSpPr>
        <xdr:cNvPr id="13" name="Line 7"/>
        <xdr:cNvSpPr>
          <a:spLocks/>
        </xdr:cNvSpPr>
      </xdr:nvSpPr>
      <xdr:spPr>
        <a:xfrm flipH="1">
          <a:off x="3552825" y="59436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152400</xdr:rowOff>
    </xdr:from>
    <xdr:to>
      <xdr:col>8</xdr:col>
      <xdr:colOff>0</xdr:colOff>
      <xdr:row>39</xdr:row>
      <xdr:rowOff>85725</xdr:rowOff>
    </xdr:to>
    <xdr:sp>
      <xdr:nvSpPr>
        <xdr:cNvPr id="14" name="Line 8"/>
        <xdr:cNvSpPr>
          <a:spLocks/>
        </xdr:cNvSpPr>
      </xdr:nvSpPr>
      <xdr:spPr>
        <a:xfrm>
          <a:off x="5486400" y="58959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152400</xdr:rowOff>
    </xdr:from>
    <xdr:to>
      <xdr:col>11</xdr:col>
      <xdr:colOff>0</xdr:colOff>
      <xdr:row>39</xdr:row>
      <xdr:rowOff>85725</xdr:rowOff>
    </xdr:to>
    <xdr:sp>
      <xdr:nvSpPr>
        <xdr:cNvPr id="15" name="Line 9"/>
        <xdr:cNvSpPr>
          <a:spLocks/>
        </xdr:cNvSpPr>
      </xdr:nvSpPr>
      <xdr:spPr>
        <a:xfrm>
          <a:off x="7343775" y="58959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40</xdr:row>
      <xdr:rowOff>152400</xdr:rowOff>
    </xdr:from>
    <xdr:to>
      <xdr:col>4</xdr:col>
      <xdr:colOff>352425</xdr:colOff>
      <xdr:row>42</xdr:row>
      <xdr:rowOff>9525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2647950" y="6743700"/>
          <a:ext cx="6286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</a:t>
          </a:r>
        </a:p>
      </xdr:txBody>
    </xdr:sp>
    <xdr:clientData/>
  </xdr:twoCellAnchor>
  <xdr:twoCellAnchor>
    <xdr:from>
      <xdr:col>6</xdr:col>
      <xdr:colOff>0</xdr:colOff>
      <xdr:row>35</xdr:row>
      <xdr:rowOff>190500</xdr:rowOff>
    </xdr:from>
    <xdr:to>
      <xdr:col>7</xdr:col>
      <xdr:colOff>0</xdr:colOff>
      <xdr:row>37</xdr:row>
      <xdr:rowOff>57150</xdr:rowOff>
    </xdr:to>
    <xdr:sp>
      <xdr:nvSpPr>
        <xdr:cNvPr id="17" name="Text Box 11"/>
        <xdr:cNvSpPr txBox="1">
          <a:spLocks noChangeArrowheads="1"/>
        </xdr:cNvSpPr>
      </xdr:nvSpPr>
      <xdr:spPr>
        <a:xfrm>
          <a:off x="4191000" y="5934075"/>
          <a:ext cx="676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= </a:t>
          </a:r>
        </a:p>
      </xdr:txBody>
    </xdr:sp>
    <xdr:clientData/>
  </xdr:twoCellAnchor>
  <xdr:twoCellAnchor>
    <xdr:from>
      <xdr:col>9</xdr:col>
      <xdr:colOff>9525</xdr:colOff>
      <xdr:row>35</xdr:row>
      <xdr:rowOff>190500</xdr:rowOff>
    </xdr:from>
    <xdr:to>
      <xdr:col>10</xdr:col>
      <xdr:colOff>9525</xdr:colOff>
      <xdr:row>37</xdr:row>
      <xdr:rowOff>76200</xdr:rowOff>
    </xdr:to>
    <xdr:sp>
      <xdr:nvSpPr>
        <xdr:cNvPr id="18" name="Text Box 12"/>
        <xdr:cNvSpPr txBox="1">
          <a:spLocks noChangeArrowheads="1"/>
        </xdr:cNvSpPr>
      </xdr:nvSpPr>
      <xdr:spPr>
        <a:xfrm>
          <a:off x="6115050" y="59340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 = </a:t>
          </a:r>
        </a:p>
      </xdr:txBody>
    </xdr:sp>
    <xdr:clientData/>
  </xdr:twoCellAnchor>
  <xdr:twoCellAnchor>
    <xdr:from>
      <xdr:col>6</xdr:col>
      <xdr:colOff>485775</xdr:colOff>
      <xdr:row>40</xdr:row>
      <xdr:rowOff>152400</xdr:rowOff>
    </xdr:from>
    <xdr:to>
      <xdr:col>7</xdr:col>
      <xdr:colOff>361950</xdr:colOff>
      <xdr:row>42</xdr:row>
      <xdr:rowOff>0</xdr:rowOff>
    </xdr:to>
    <xdr:sp>
      <xdr:nvSpPr>
        <xdr:cNvPr id="19" name="Text Box 13"/>
        <xdr:cNvSpPr txBox="1">
          <a:spLocks noChangeArrowheads="1"/>
        </xdr:cNvSpPr>
      </xdr:nvSpPr>
      <xdr:spPr>
        <a:xfrm>
          <a:off x="4676775" y="6743700"/>
          <a:ext cx="5524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 =</a:t>
          </a:r>
        </a:p>
      </xdr:txBody>
    </xdr:sp>
    <xdr:clientData/>
  </xdr:twoCellAnchor>
  <xdr:twoCellAnchor>
    <xdr:from>
      <xdr:col>8</xdr:col>
      <xdr:colOff>95250</xdr:colOff>
      <xdr:row>40</xdr:row>
      <xdr:rowOff>152400</xdr:rowOff>
    </xdr:from>
    <xdr:to>
      <xdr:col>9</xdr:col>
      <xdr:colOff>9525</xdr:colOff>
      <xdr:row>42</xdr:row>
      <xdr:rowOff>0</xdr:rowOff>
    </xdr:to>
    <xdr:sp>
      <xdr:nvSpPr>
        <xdr:cNvPr id="20" name="Text Box 14"/>
        <xdr:cNvSpPr txBox="1">
          <a:spLocks noChangeArrowheads="1"/>
        </xdr:cNvSpPr>
      </xdr:nvSpPr>
      <xdr:spPr>
        <a:xfrm>
          <a:off x="5581650" y="6743700"/>
          <a:ext cx="5334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=</a:t>
          </a:r>
        </a:p>
      </xdr:txBody>
    </xdr:sp>
    <xdr:clientData/>
  </xdr:twoCellAnchor>
  <xdr:twoCellAnchor>
    <xdr:from>
      <xdr:col>11</xdr:col>
      <xdr:colOff>342900</xdr:colOff>
      <xdr:row>40</xdr:row>
      <xdr:rowOff>152400</xdr:rowOff>
    </xdr:from>
    <xdr:to>
      <xdr:col>12</xdr:col>
      <xdr:colOff>304800</xdr:colOff>
      <xdr:row>42</xdr:row>
      <xdr:rowOff>9525</xdr:rowOff>
    </xdr:to>
    <xdr:sp>
      <xdr:nvSpPr>
        <xdr:cNvPr id="21" name="Text Box 15"/>
        <xdr:cNvSpPr txBox="1">
          <a:spLocks noChangeArrowheads="1"/>
        </xdr:cNvSpPr>
      </xdr:nvSpPr>
      <xdr:spPr>
        <a:xfrm>
          <a:off x="7686675" y="6743700"/>
          <a:ext cx="5810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 =</a:t>
          </a:r>
        </a:p>
      </xdr:txBody>
    </xdr:sp>
    <xdr:clientData/>
  </xdr:twoCellAnchor>
  <xdr:oneCellAnchor>
    <xdr:from>
      <xdr:col>3</xdr:col>
      <xdr:colOff>0</xdr:colOff>
      <xdr:row>38</xdr:row>
      <xdr:rowOff>152400</xdr:rowOff>
    </xdr:from>
    <xdr:ext cx="104775" cy="180975"/>
    <xdr:sp>
      <xdr:nvSpPr>
        <xdr:cNvPr id="22" name="Text Box 16"/>
        <xdr:cNvSpPr txBox="1">
          <a:spLocks noChangeArrowheads="1"/>
        </xdr:cNvSpPr>
      </xdr:nvSpPr>
      <xdr:spPr>
        <a:xfrm>
          <a:off x="2305050" y="64198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6</xdr:col>
      <xdr:colOff>266700</xdr:colOff>
      <xdr:row>38</xdr:row>
      <xdr:rowOff>152400</xdr:rowOff>
    </xdr:from>
    <xdr:ext cx="104775" cy="180975"/>
    <xdr:sp>
      <xdr:nvSpPr>
        <xdr:cNvPr id="23" name="Text Box 17"/>
        <xdr:cNvSpPr txBox="1">
          <a:spLocks noChangeArrowheads="1"/>
        </xdr:cNvSpPr>
      </xdr:nvSpPr>
      <xdr:spPr>
        <a:xfrm>
          <a:off x="4457700" y="64198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9</xdr:col>
      <xdr:colOff>266700</xdr:colOff>
      <xdr:row>38</xdr:row>
      <xdr:rowOff>152400</xdr:rowOff>
    </xdr:from>
    <xdr:ext cx="114300" cy="180975"/>
    <xdr:sp>
      <xdr:nvSpPr>
        <xdr:cNvPr id="24" name="Text Box 18"/>
        <xdr:cNvSpPr txBox="1">
          <a:spLocks noChangeArrowheads="1"/>
        </xdr:cNvSpPr>
      </xdr:nvSpPr>
      <xdr:spPr>
        <a:xfrm>
          <a:off x="6372225" y="6419850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oneCellAnchor>
    <xdr:from>
      <xdr:col>12</xdr:col>
      <xdr:colOff>571500</xdr:colOff>
      <xdr:row>38</xdr:row>
      <xdr:rowOff>142875</xdr:rowOff>
    </xdr:from>
    <xdr:ext cx="114300" cy="180975"/>
    <xdr:sp>
      <xdr:nvSpPr>
        <xdr:cNvPr id="25" name="Text Box 19"/>
        <xdr:cNvSpPr txBox="1">
          <a:spLocks noChangeArrowheads="1"/>
        </xdr:cNvSpPr>
      </xdr:nvSpPr>
      <xdr:spPr>
        <a:xfrm>
          <a:off x="8534400" y="64103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oneCellAnchor>
    <xdr:from>
      <xdr:col>5</xdr:col>
      <xdr:colOff>47625</xdr:colOff>
      <xdr:row>39</xdr:row>
      <xdr:rowOff>152400</xdr:rowOff>
    </xdr:from>
    <xdr:ext cx="104775" cy="180975"/>
    <xdr:sp>
      <xdr:nvSpPr>
        <xdr:cNvPr id="26" name="Text Box 20"/>
        <xdr:cNvSpPr txBox="1">
          <a:spLocks noChangeArrowheads="1"/>
        </xdr:cNvSpPr>
      </xdr:nvSpPr>
      <xdr:spPr>
        <a:xfrm>
          <a:off x="3590925" y="658177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oneCellAnchor>
  <xdr:oneCellAnchor>
    <xdr:from>
      <xdr:col>8</xdr:col>
      <xdr:colOff>38100</xdr:colOff>
      <xdr:row>39</xdr:row>
      <xdr:rowOff>142875</xdr:rowOff>
    </xdr:from>
    <xdr:ext cx="114300" cy="180975"/>
    <xdr:sp>
      <xdr:nvSpPr>
        <xdr:cNvPr id="27" name="Text Box 21"/>
        <xdr:cNvSpPr txBox="1">
          <a:spLocks noChangeArrowheads="1"/>
        </xdr:cNvSpPr>
      </xdr:nvSpPr>
      <xdr:spPr>
        <a:xfrm>
          <a:off x="5524500" y="6572250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</a:p>
      </xdr:txBody>
    </xdr:sp>
    <xdr:clientData/>
  </xdr:oneCellAnchor>
  <xdr:oneCellAnchor>
    <xdr:from>
      <xdr:col>11</xdr:col>
      <xdr:colOff>38100</xdr:colOff>
      <xdr:row>39</xdr:row>
      <xdr:rowOff>142875</xdr:rowOff>
    </xdr:from>
    <xdr:ext cx="114300" cy="180975"/>
    <xdr:sp>
      <xdr:nvSpPr>
        <xdr:cNvPr id="28" name="Text Box 22"/>
        <xdr:cNvSpPr txBox="1">
          <a:spLocks noChangeArrowheads="1"/>
        </xdr:cNvSpPr>
      </xdr:nvSpPr>
      <xdr:spPr>
        <a:xfrm>
          <a:off x="7381875" y="6572250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7</xdr:col>
      <xdr:colOff>495300</xdr:colOff>
      <xdr:row>34</xdr:row>
      <xdr:rowOff>152400</xdr:rowOff>
    </xdr:from>
    <xdr:ext cx="209550" cy="180975"/>
    <xdr:sp>
      <xdr:nvSpPr>
        <xdr:cNvPr id="29" name="Text Box 24"/>
        <xdr:cNvSpPr txBox="1">
          <a:spLocks noChangeArrowheads="1"/>
        </xdr:cNvSpPr>
      </xdr:nvSpPr>
      <xdr:spPr>
        <a:xfrm>
          <a:off x="5362575" y="573405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W2</a:t>
          </a:r>
        </a:p>
      </xdr:txBody>
    </xdr:sp>
    <xdr:clientData/>
  </xdr:oneCellAnchor>
  <xdr:oneCellAnchor>
    <xdr:from>
      <xdr:col>2</xdr:col>
      <xdr:colOff>685800</xdr:colOff>
      <xdr:row>44</xdr:row>
      <xdr:rowOff>28575</xdr:rowOff>
    </xdr:from>
    <xdr:ext cx="171450" cy="180975"/>
    <xdr:sp>
      <xdr:nvSpPr>
        <xdr:cNvPr id="30" name="Text Box 26"/>
        <xdr:cNvSpPr txBox="1">
          <a:spLocks noChangeArrowheads="1"/>
        </xdr:cNvSpPr>
      </xdr:nvSpPr>
      <xdr:spPr>
        <a:xfrm>
          <a:off x="2286000" y="7267575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F1</a:t>
          </a:r>
        </a:p>
      </xdr:txBody>
    </xdr:sp>
    <xdr:clientData/>
  </xdr:oneCellAnchor>
  <xdr:oneCellAnchor>
    <xdr:from>
      <xdr:col>6</xdr:col>
      <xdr:colOff>228600</xdr:colOff>
      <xdr:row>44</xdr:row>
      <xdr:rowOff>28575</xdr:rowOff>
    </xdr:from>
    <xdr:ext cx="171450" cy="180975"/>
    <xdr:sp>
      <xdr:nvSpPr>
        <xdr:cNvPr id="31" name="Text Box 27"/>
        <xdr:cNvSpPr txBox="1">
          <a:spLocks noChangeArrowheads="1"/>
        </xdr:cNvSpPr>
      </xdr:nvSpPr>
      <xdr:spPr>
        <a:xfrm>
          <a:off x="4419600" y="7267575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F2</a:t>
          </a:r>
        </a:p>
      </xdr:txBody>
    </xdr:sp>
    <xdr:clientData/>
  </xdr:oneCellAnchor>
  <xdr:oneCellAnchor>
    <xdr:from>
      <xdr:col>9</xdr:col>
      <xdr:colOff>228600</xdr:colOff>
      <xdr:row>44</xdr:row>
      <xdr:rowOff>28575</xdr:rowOff>
    </xdr:from>
    <xdr:ext cx="171450" cy="180975"/>
    <xdr:sp>
      <xdr:nvSpPr>
        <xdr:cNvPr id="32" name="Text Box 28"/>
        <xdr:cNvSpPr txBox="1">
          <a:spLocks noChangeArrowheads="1"/>
        </xdr:cNvSpPr>
      </xdr:nvSpPr>
      <xdr:spPr>
        <a:xfrm>
          <a:off x="6334125" y="7267575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F3</a:t>
          </a:r>
        </a:p>
      </xdr:txBody>
    </xdr:sp>
    <xdr:clientData/>
  </xdr:oneCellAnchor>
  <xdr:oneCellAnchor>
    <xdr:from>
      <xdr:col>12</xdr:col>
      <xdr:colOff>495300</xdr:colOff>
      <xdr:row>44</xdr:row>
      <xdr:rowOff>28575</xdr:rowOff>
    </xdr:from>
    <xdr:ext cx="171450" cy="180975"/>
    <xdr:sp>
      <xdr:nvSpPr>
        <xdr:cNvPr id="33" name="Text Box 29"/>
        <xdr:cNvSpPr txBox="1">
          <a:spLocks noChangeArrowheads="1"/>
        </xdr:cNvSpPr>
      </xdr:nvSpPr>
      <xdr:spPr>
        <a:xfrm>
          <a:off x="8458200" y="7267575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F4</a:t>
          </a:r>
        </a:p>
      </xdr:txBody>
    </xdr:sp>
    <xdr:clientData/>
  </xdr:oneCellAnchor>
  <xdr:twoCellAnchor>
    <xdr:from>
      <xdr:col>5</xdr:col>
      <xdr:colOff>0</xdr:colOff>
      <xdr:row>36</xdr:row>
      <xdr:rowOff>76200</xdr:rowOff>
    </xdr:from>
    <xdr:to>
      <xdr:col>5</xdr:col>
      <xdr:colOff>638175</xdr:colOff>
      <xdr:row>36</xdr:row>
      <xdr:rowOff>76200</xdr:rowOff>
    </xdr:to>
    <xdr:sp>
      <xdr:nvSpPr>
        <xdr:cNvPr id="34" name="Line 1094"/>
        <xdr:cNvSpPr>
          <a:spLocks/>
        </xdr:cNvSpPr>
      </xdr:nvSpPr>
      <xdr:spPr>
        <a:xfrm flipH="1">
          <a:off x="3543300" y="60198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76200</xdr:rowOff>
    </xdr:from>
    <xdr:to>
      <xdr:col>7</xdr:col>
      <xdr:colOff>600075</xdr:colOff>
      <xdr:row>36</xdr:row>
      <xdr:rowOff>76200</xdr:rowOff>
    </xdr:to>
    <xdr:sp>
      <xdr:nvSpPr>
        <xdr:cNvPr id="35" name="Line 1095"/>
        <xdr:cNvSpPr>
          <a:spLocks/>
        </xdr:cNvSpPr>
      </xdr:nvSpPr>
      <xdr:spPr>
        <a:xfrm>
          <a:off x="4867275" y="6019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36</xdr:row>
      <xdr:rowOff>76200</xdr:rowOff>
    </xdr:from>
    <xdr:to>
      <xdr:col>9</xdr:col>
      <xdr:colOff>0</xdr:colOff>
      <xdr:row>36</xdr:row>
      <xdr:rowOff>76200</xdr:rowOff>
    </xdr:to>
    <xdr:sp>
      <xdr:nvSpPr>
        <xdr:cNvPr id="36" name="Line 1096"/>
        <xdr:cNvSpPr>
          <a:spLocks/>
        </xdr:cNvSpPr>
      </xdr:nvSpPr>
      <xdr:spPr>
        <a:xfrm flipH="1">
          <a:off x="5467350" y="60198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36</xdr:row>
      <xdr:rowOff>76200</xdr:rowOff>
    </xdr:from>
    <xdr:to>
      <xdr:col>10</xdr:col>
      <xdr:colOff>600075</xdr:colOff>
      <xdr:row>36</xdr:row>
      <xdr:rowOff>76200</xdr:rowOff>
    </xdr:to>
    <xdr:sp>
      <xdr:nvSpPr>
        <xdr:cNvPr id="37" name="Line 1097"/>
        <xdr:cNvSpPr>
          <a:spLocks/>
        </xdr:cNvSpPr>
      </xdr:nvSpPr>
      <xdr:spPr>
        <a:xfrm>
          <a:off x="6743700" y="60198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37</xdr:row>
      <xdr:rowOff>66675</xdr:rowOff>
    </xdr:from>
    <xdr:to>
      <xdr:col>10</xdr:col>
      <xdr:colOff>600075</xdr:colOff>
      <xdr:row>37</xdr:row>
      <xdr:rowOff>76200</xdr:rowOff>
    </xdr:to>
    <xdr:sp>
      <xdr:nvSpPr>
        <xdr:cNvPr id="38" name="Line 1098"/>
        <xdr:cNvSpPr>
          <a:spLocks/>
        </xdr:cNvSpPr>
      </xdr:nvSpPr>
      <xdr:spPr>
        <a:xfrm flipV="1">
          <a:off x="5334000" y="6172200"/>
          <a:ext cx="1990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76200</xdr:rowOff>
    </xdr:from>
    <xdr:to>
      <xdr:col>7</xdr:col>
      <xdr:colOff>171450</xdr:colOff>
      <xdr:row>37</xdr:row>
      <xdr:rowOff>76200</xdr:rowOff>
    </xdr:to>
    <xdr:sp>
      <xdr:nvSpPr>
        <xdr:cNvPr id="39" name="Line 1099"/>
        <xdr:cNvSpPr>
          <a:spLocks/>
        </xdr:cNvSpPr>
      </xdr:nvSpPr>
      <xdr:spPr>
        <a:xfrm flipH="1">
          <a:off x="3543300" y="618172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76200</xdr:rowOff>
    </xdr:from>
    <xdr:to>
      <xdr:col>5</xdr:col>
      <xdr:colOff>9525</xdr:colOff>
      <xdr:row>38</xdr:row>
      <xdr:rowOff>76200</xdr:rowOff>
    </xdr:to>
    <xdr:sp>
      <xdr:nvSpPr>
        <xdr:cNvPr id="40" name="Line 1100"/>
        <xdr:cNvSpPr>
          <a:spLocks/>
        </xdr:cNvSpPr>
      </xdr:nvSpPr>
      <xdr:spPr>
        <a:xfrm>
          <a:off x="2924175" y="63436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38</xdr:row>
      <xdr:rowOff>76200</xdr:rowOff>
    </xdr:from>
    <xdr:to>
      <xdr:col>3</xdr:col>
      <xdr:colOff>257175</xdr:colOff>
      <xdr:row>38</xdr:row>
      <xdr:rowOff>76200</xdr:rowOff>
    </xdr:to>
    <xdr:sp>
      <xdr:nvSpPr>
        <xdr:cNvPr id="41" name="Line 1101"/>
        <xdr:cNvSpPr>
          <a:spLocks/>
        </xdr:cNvSpPr>
      </xdr:nvSpPr>
      <xdr:spPr>
        <a:xfrm>
          <a:off x="2314575" y="63436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38</xdr:row>
      <xdr:rowOff>76200</xdr:rowOff>
    </xdr:from>
    <xdr:to>
      <xdr:col>6</xdr:col>
      <xdr:colOff>142875</xdr:colOff>
      <xdr:row>38</xdr:row>
      <xdr:rowOff>76200</xdr:rowOff>
    </xdr:to>
    <xdr:sp>
      <xdr:nvSpPr>
        <xdr:cNvPr id="42" name="Line 1102"/>
        <xdr:cNvSpPr>
          <a:spLocks/>
        </xdr:cNvSpPr>
      </xdr:nvSpPr>
      <xdr:spPr>
        <a:xfrm>
          <a:off x="3552825" y="63436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38</xdr:row>
      <xdr:rowOff>66675</xdr:rowOff>
    </xdr:from>
    <xdr:to>
      <xdr:col>8</xdr:col>
      <xdr:colOff>0</xdr:colOff>
      <xdr:row>38</xdr:row>
      <xdr:rowOff>66675</xdr:rowOff>
    </xdr:to>
    <xdr:sp>
      <xdr:nvSpPr>
        <xdr:cNvPr id="43" name="Line 1103"/>
        <xdr:cNvSpPr>
          <a:spLocks/>
        </xdr:cNvSpPr>
      </xdr:nvSpPr>
      <xdr:spPr>
        <a:xfrm>
          <a:off x="4743450" y="63341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38</xdr:row>
      <xdr:rowOff>66675</xdr:rowOff>
    </xdr:from>
    <xdr:to>
      <xdr:col>9</xdr:col>
      <xdr:colOff>133350</xdr:colOff>
      <xdr:row>38</xdr:row>
      <xdr:rowOff>66675</xdr:rowOff>
    </xdr:to>
    <xdr:sp>
      <xdr:nvSpPr>
        <xdr:cNvPr id="44" name="Line 1104"/>
        <xdr:cNvSpPr>
          <a:spLocks/>
        </xdr:cNvSpPr>
      </xdr:nvSpPr>
      <xdr:spPr>
        <a:xfrm>
          <a:off x="5495925" y="63341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66675</xdr:rowOff>
    </xdr:from>
    <xdr:to>
      <xdr:col>11</xdr:col>
      <xdr:colOff>0</xdr:colOff>
      <xdr:row>38</xdr:row>
      <xdr:rowOff>66675</xdr:rowOff>
    </xdr:to>
    <xdr:sp>
      <xdr:nvSpPr>
        <xdr:cNvPr id="45" name="Line 1105"/>
        <xdr:cNvSpPr>
          <a:spLocks/>
        </xdr:cNvSpPr>
      </xdr:nvSpPr>
      <xdr:spPr>
        <a:xfrm>
          <a:off x="6619875" y="63341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38</xdr:row>
      <xdr:rowOff>66675</xdr:rowOff>
    </xdr:from>
    <xdr:to>
      <xdr:col>11</xdr:col>
      <xdr:colOff>238125</xdr:colOff>
      <xdr:row>38</xdr:row>
      <xdr:rowOff>66675</xdr:rowOff>
    </xdr:to>
    <xdr:sp>
      <xdr:nvSpPr>
        <xdr:cNvPr id="46" name="Line 1106"/>
        <xdr:cNvSpPr>
          <a:spLocks/>
        </xdr:cNvSpPr>
      </xdr:nvSpPr>
      <xdr:spPr>
        <a:xfrm>
          <a:off x="7343775" y="63341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66675</xdr:rowOff>
    </xdr:from>
    <xdr:to>
      <xdr:col>13</xdr:col>
      <xdr:colOff>0</xdr:colOff>
      <xdr:row>38</xdr:row>
      <xdr:rowOff>66675</xdr:rowOff>
    </xdr:to>
    <xdr:sp>
      <xdr:nvSpPr>
        <xdr:cNvPr id="47" name="Line 1107"/>
        <xdr:cNvSpPr>
          <a:spLocks/>
        </xdr:cNvSpPr>
      </xdr:nvSpPr>
      <xdr:spPr>
        <a:xfrm>
          <a:off x="7962900" y="63341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152400</xdr:rowOff>
    </xdr:from>
    <xdr:to>
      <xdr:col>3</xdr:col>
      <xdr:colOff>0</xdr:colOff>
      <xdr:row>38</xdr:row>
      <xdr:rowOff>152400</xdr:rowOff>
    </xdr:to>
    <xdr:sp>
      <xdr:nvSpPr>
        <xdr:cNvPr id="48" name="Line 1116"/>
        <xdr:cNvSpPr>
          <a:spLocks/>
        </xdr:cNvSpPr>
      </xdr:nvSpPr>
      <xdr:spPr>
        <a:xfrm>
          <a:off x="2305050" y="58959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152400</xdr:rowOff>
    </xdr:from>
    <xdr:to>
      <xdr:col>13</xdr:col>
      <xdr:colOff>0</xdr:colOff>
      <xdr:row>38</xdr:row>
      <xdr:rowOff>152400</xdr:rowOff>
    </xdr:to>
    <xdr:sp>
      <xdr:nvSpPr>
        <xdr:cNvPr id="49" name="Line 1117"/>
        <xdr:cNvSpPr>
          <a:spLocks/>
        </xdr:cNvSpPr>
      </xdr:nvSpPr>
      <xdr:spPr>
        <a:xfrm>
          <a:off x="8639175" y="58959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152400</xdr:rowOff>
    </xdr:from>
    <xdr:to>
      <xdr:col>8</xdr:col>
      <xdr:colOff>0</xdr:colOff>
      <xdr:row>42</xdr:row>
      <xdr:rowOff>0</xdr:rowOff>
    </xdr:to>
    <xdr:sp>
      <xdr:nvSpPr>
        <xdr:cNvPr id="50" name="Line 1119"/>
        <xdr:cNvSpPr>
          <a:spLocks/>
        </xdr:cNvSpPr>
      </xdr:nvSpPr>
      <xdr:spPr>
        <a:xfrm>
          <a:off x="5486400" y="67437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41</xdr:row>
      <xdr:rowOff>76200</xdr:rowOff>
    </xdr:from>
    <xdr:to>
      <xdr:col>3</xdr:col>
      <xdr:colOff>342900</xdr:colOff>
      <xdr:row>41</xdr:row>
      <xdr:rowOff>76200</xdr:rowOff>
    </xdr:to>
    <xdr:sp>
      <xdr:nvSpPr>
        <xdr:cNvPr id="51" name="Line 1121"/>
        <xdr:cNvSpPr>
          <a:spLocks/>
        </xdr:cNvSpPr>
      </xdr:nvSpPr>
      <xdr:spPr>
        <a:xfrm flipH="1">
          <a:off x="2314575" y="68294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41</xdr:row>
      <xdr:rowOff>76200</xdr:rowOff>
    </xdr:from>
    <xdr:to>
      <xdr:col>5</xdr:col>
      <xdr:colOff>0</xdr:colOff>
      <xdr:row>41</xdr:row>
      <xdr:rowOff>76200</xdr:rowOff>
    </xdr:to>
    <xdr:sp>
      <xdr:nvSpPr>
        <xdr:cNvPr id="52" name="Line 1122"/>
        <xdr:cNvSpPr>
          <a:spLocks/>
        </xdr:cNvSpPr>
      </xdr:nvSpPr>
      <xdr:spPr>
        <a:xfrm>
          <a:off x="3286125" y="6829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76200</xdr:rowOff>
    </xdr:from>
    <xdr:to>
      <xdr:col>5</xdr:col>
      <xdr:colOff>304800</xdr:colOff>
      <xdr:row>41</xdr:row>
      <xdr:rowOff>76200</xdr:rowOff>
    </xdr:to>
    <xdr:sp>
      <xdr:nvSpPr>
        <xdr:cNvPr id="53" name="Line 1123"/>
        <xdr:cNvSpPr>
          <a:spLocks/>
        </xdr:cNvSpPr>
      </xdr:nvSpPr>
      <xdr:spPr>
        <a:xfrm flipH="1">
          <a:off x="3543300" y="68294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76200</xdr:rowOff>
    </xdr:from>
    <xdr:to>
      <xdr:col>6</xdr:col>
      <xdr:colOff>333375</xdr:colOff>
      <xdr:row>41</xdr:row>
      <xdr:rowOff>76200</xdr:rowOff>
    </xdr:to>
    <xdr:sp>
      <xdr:nvSpPr>
        <xdr:cNvPr id="54" name="Line 1124"/>
        <xdr:cNvSpPr>
          <a:spLocks/>
        </xdr:cNvSpPr>
      </xdr:nvSpPr>
      <xdr:spPr>
        <a:xfrm>
          <a:off x="4191000" y="68294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41</xdr:row>
      <xdr:rowOff>76200</xdr:rowOff>
    </xdr:from>
    <xdr:to>
      <xdr:col>6</xdr:col>
      <xdr:colOff>485775</xdr:colOff>
      <xdr:row>41</xdr:row>
      <xdr:rowOff>76200</xdr:rowOff>
    </xdr:to>
    <xdr:sp>
      <xdr:nvSpPr>
        <xdr:cNvPr id="55" name="Line 1125"/>
        <xdr:cNvSpPr>
          <a:spLocks/>
        </xdr:cNvSpPr>
      </xdr:nvSpPr>
      <xdr:spPr>
        <a:xfrm flipH="1">
          <a:off x="4524375" y="682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41</xdr:row>
      <xdr:rowOff>76200</xdr:rowOff>
    </xdr:from>
    <xdr:to>
      <xdr:col>8</xdr:col>
      <xdr:colOff>0</xdr:colOff>
      <xdr:row>41</xdr:row>
      <xdr:rowOff>76200</xdr:rowOff>
    </xdr:to>
    <xdr:sp>
      <xdr:nvSpPr>
        <xdr:cNvPr id="56" name="Line 1126"/>
        <xdr:cNvSpPr>
          <a:spLocks/>
        </xdr:cNvSpPr>
      </xdr:nvSpPr>
      <xdr:spPr>
        <a:xfrm>
          <a:off x="5229225" y="6829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76200</xdr:rowOff>
    </xdr:from>
    <xdr:to>
      <xdr:col>8</xdr:col>
      <xdr:colOff>76200</xdr:colOff>
      <xdr:row>41</xdr:row>
      <xdr:rowOff>76200</xdr:rowOff>
    </xdr:to>
    <xdr:sp>
      <xdr:nvSpPr>
        <xdr:cNvPr id="57" name="Line 1127"/>
        <xdr:cNvSpPr>
          <a:spLocks/>
        </xdr:cNvSpPr>
      </xdr:nvSpPr>
      <xdr:spPr>
        <a:xfrm flipH="1">
          <a:off x="5486400" y="6829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41</xdr:row>
      <xdr:rowOff>76200</xdr:rowOff>
    </xdr:from>
    <xdr:to>
      <xdr:col>9</xdr:col>
      <xdr:colOff>314325</xdr:colOff>
      <xdr:row>41</xdr:row>
      <xdr:rowOff>76200</xdr:rowOff>
    </xdr:to>
    <xdr:sp>
      <xdr:nvSpPr>
        <xdr:cNvPr id="58" name="Line 1128"/>
        <xdr:cNvSpPr>
          <a:spLocks/>
        </xdr:cNvSpPr>
      </xdr:nvSpPr>
      <xdr:spPr>
        <a:xfrm>
          <a:off x="6115050" y="68294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41</xdr:row>
      <xdr:rowOff>76200</xdr:rowOff>
    </xdr:from>
    <xdr:to>
      <xdr:col>9</xdr:col>
      <xdr:colOff>590550</xdr:colOff>
      <xdr:row>41</xdr:row>
      <xdr:rowOff>76200</xdr:rowOff>
    </xdr:to>
    <xdr:sp>
      <xdr:nvSpPr>
        <xdr:cNvPr id="59" name="Line 1129"/>
        <xdr:cNvSpPr>
          <a:spLocks/>
        </xdr:cNvSpPr>
      </xdr:nvSpPr>
      <xdr:spPr>
        <a:xfrm flipH="1">
          <a:off x="6429375" y="68294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41</xdr:row>
      <xdr:rowOff>76200</xdr:rowOff>
    </xdr:from>
    <xdr:to>
      <xdr:col>11</xdr:col>
      <xdr:colOff>0</xdr:colOff>
      <xdr:row>41</xdr:row>
      <xdr:rowOff>76200</xdr:rowOff>
    </xdr:to>
    <xdr:sp>
      <xdr:nvSpPr>
        <xdr:cNvPr id="60" name="Line 1130"/>
        <xdr:cNvSpPr>
          <a:spLocks/>
        </xdr:cNvSpPr>
      </xdr:nvSpPr>
      <xdr:spPr>
        <a:xfrm>
          <a:off x="7038975" y="68294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41</xdr:row>
      <xdr:rowOff>76200</xdr:rowOff>
    </xdr:from>
    <xdr:to>
      <xdr:col>11</xdr:col>
      <xdr:colOff>371475</xdr:colOff>
      <xdr:row>41</xdr:row>
      <xdr:rowOff>76200</xdr:rowOff>
    </xdr:to>
    <xdr:sp>
      <xdr:nvSpPr>
        <xdr:cNvPr id="61" name="Line 1131"/>
        <xdr:cNvSpPr>
          <a:spLocks/>
        </xdr:cNvSpPr>
      </xdr:nvSpPr>
      <xdr:spPr>
        <a:xfrm flipH="1" flipV="1">
          <a:off x="7343775" y="6829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41</xdr:row>
      <xdr:rowOff>76200</xdr:rowOff>
    </xdr:from>
    <xdr:to>
      <xdr:col>13</xdr:col>
      <xdr:colOff>0</xdr:colOff>
      <xdr:row>41</xdr:row>
      <xdr:rowOff>76200</xdr:rowOff>
    </xdr:to>
    <xdr:sp>
      <xdr:nvSpPr>
        <xdr:cNvPr id="62" name="Line 1132"/>
        <xdr:cNvSpPr>
          <a:spLocks/>
        </xdr:cNvSpPr>
      </xdr:nvSpPr>
      <xdr:spPr>
        <a:xfrm>
          <a:off x="8267700" y="6829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42</xdr:row>
      <xdr:rowOff>76200</xdr:rowOff>
    </xdr:from>
    <xdr:to>
      <xdr:col>4</xdr:col>
      <xdr:colOff>247650</xdr:colOff>
      <xdr:row>42</xdr:row>
      <xdr:rowOff>76200</xdr:rowOff>
    </xdr:to>
    <xdr:sp>
      <xdr:nvSpPr>
        <xdr:cNvPr id="63" name="Line 1134"/>
        <xdr:cNvSpPr>
          <a:spLocks/>
        </xdr:cNvSpPr>
      </xdr:nvSpPr>
      <xdr:spPr>
        <a:xfrm flipH="1" flipV="1">
          <a:off x="2314575" y="69913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42</xdr:row>
      <xdr:rowOff>76200</xdr:rowOff>
    </xdr:from>
    <xdr:to>
      <xdr:col>6</xdr:col>
      <xdr:colOff>333375</xdr:colOff>
      <xdr:row>42</xdr:row>
      <xdr:rowOff>76200</xdr:rowOff>
    </xdr:to>
    <xdr:sp>
      <xdr:nvSpPr>
        <xdr:cNvPr id="64" name="Line 1135"/>
        <xdr:cNvSpPr>
          <a:spLocks/>
        </xdr:cNvSpPr>
      </xdr:nvSpPr>
      <xdr:spPr>
        <a:xfrm>
          <a:off x="3552825" y="69913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42</xdr:row>
      <xdr:rowOff>76200</xdr:rowOff>
    </xdr:from>
    <xdr:to>
      <xdr:col>7</xdr:col>
      <xdr:colOff>314325</xdr:colOff>
      <xdr:row>42</xdr:row>
      <xdr:rowOff>76200</xdr:rowOff>
    </xdr:to>
    <xdr:sp>
      <xdr:nvSpPr>
        <xdr:cNvPr id="65" name="Line 1137"/>
        <xdr:cNvSpPr>
          <a:spLocks/>
        </xdr:cNvSpPr>
      </xdr:nvSpPr>
      <xdr:spPr>
        <a:xfrm flipH="1">
          <a:off x="4524375" y="6991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76200</xdr:rowOff>
    </xdr:from>
    <xdr:to>
      <xdr:col>9</xdr:col>
      <xdr:colOff>323850</xdr:colOff>
      <xdr:row>42</xdr:row>
      <xdr:rowOff>76200</xdr:rowOff>
    </xdr:to>
    <xdr:sp>
      <xdr:nvSpPr>
        <xdr:cNvPr id="66" name="Line 1138"/>
        <xdr:cNvSpPr>
          <a:spLocks/>
        </xdr:cNvSpPr>
      </xdr:nvSpPr>
      <xdr:spPr>
        <a:xfrm>
          <a:off x="5486400" y="69913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42</xdr:row>
      <xdr:rowOff>76200</xdr:rowOff>
    </xdr:from>
    <xdr:to>
      <xdr:col>10</xdr:col>
      <xdr:colOff>228600</xdr:colOff>
      <xdr:row>42</xdr:row>
      <xdr:rowOff>76200</xdr:rowOff>
    </xdr:to>
    <xdr:sp>
      <xdr:nvSpPr>
        <xdr:cNvPr id="67" name="Line 1139"/>
        <xdr:cNvSpPr>
          <a:spLocks/>
        </xdr:cNvSpPr>
      </xdr:nvSpPr>
      <xdr:spPr>
        <a:xfrm flipH="1">
          <a:off x="6429375" y="69913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76200</xdr:rowOff>
    </xdr:from>
    <xdr:to>
      <xdr:col>13</xdr:col>
      <xdr:colOff>0</xdr:colOff>
      <xdr:row>42</xdr:row>
      <xdr:rowOff>76200</xdr:rowOff>
    </xdr:to>
    <xdr:sp>
      <xdr:nvSpPr>
        <xdr:cNvPr id="68" name="Line 1140"/>
        <xdr:cNvSpPr>
          <a:spLocks/>
        </xdr:cNvSpPr>
      </xdr:nvSpPr>
      <xdr:spPr>
        <a:xfrm>
          <a:off x="7343775" y="69913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66675</xdr:rowOff>
    </xdr:from>
    <xdr:to>
      <xdr:col>5</xdr:col>
      <xdr:colOff>133350</xdr:colOff>
      <xdr:row>43</xdr:row>
      <xdr:rowOff>66675</xdr:rowOff>
    </xdr:to>
    <xdr:sp>
      <xdr:nvSpPr>
        <xdr:cNvPr id="69" name="Line 1143"/>
        <xdr:cNvSpPr>
          <a:spLocks/>
        </xdr:cNvSpPr>
      </xdr:nvSpPr>
      <xdr:spPr>
        <a:xfrm>
          <a:off x="2314575" y="71437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43</xdr:row>
      <xdr:rowOff>66675</xdr:rowOff>
    </xdr:from>
    <xdr:to>
      <xdr:col>6</xdr:col>
      <xdr:colOff>333375</xdr:colOff>
      <xdr:row>43</xdr:row>
      <xdr:rowOff>66675</xdr:rowOff>
    </xdr:to>
    <xdr:sp>
      <xdr:nvSpPr>
        <xdr:cNvPr id="70" name="Line 1144"/>
        <xdr:cNvSpPr>
          <a:spLocks/>
        </xdr:cNvSpPr>
      </xdr:nvSpPr>
      <xdr:spPr>
        <a:xfrm>
          <a:off x="4076700" y="71437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43</xdr:row>
      <xdr:rowOff>66675</xdr:rowOff>
    </xdr:from>
    <xdr:to>
      <xdr:col>8</xdr:col>
      <xdr:colOff>114300</xdr:colOff>
      <xdr:row>43</xdr:row>
      <xdr:rowOff>66675</xdr:rowOff>
    </xdr:to>
    <xdr:sp>
      <xdr:nvSpPr>
        <xdr:cNvPr id="71" name="Line 1145"/>
        <xdr:cNvSpPr>
          <a:spLocks/>
        </xdr:cNvSpPr>
      </xdr:nvSpPr>
      <xdr:spPr>
        <a:xfrm>
          <a:off x="4524375" y="714375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43</xdr:row>
      <xdr:rowOff>66675</xdr:rowOff>
    </xdr:from>
    <xdr:to>
      <xdr:col>9</xdr:col>
      <xdr:colOff>323850</xdr:colOff>
      <xdr:row>43</xdr:row>
      <xdr:rowOff>66675</xdr:rowOff>
    </xdr:to>
    <xdr:sp>
      <xdr:nvSpPr>
        <xdr:cNvPr id="72" name="Line 1146"/>
        <xdr:cNvSpPr>
          <a:spLocks/>
        </xdr:cNvSpPr>
      </xdr:nvSpPr>
      <xdr:spPr>
        <a:xfrm flipV="1">
          <a:off x="5981700" y="71437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43</xdr:row>
      <xdr:rowOff>66675</xdr:rowOff>
    </xdr:from>
    <xdr:to>
      <xdr:col>11</xdr:col>
      <xdr:colOff>114300</xdr:colOff>
      <xdr:row>43</xdr:row>
      <xdr:rowOff>66675</xdr:rowOff>
    </xdr:to>
    <xdr:sp>
      <xdr:nvSpPr>
        <xdr:cNvPr id="73" name="Line 1147"/>
        <xdr:cNvSpPr>
          <a:spLocks/>
        </xdr:cNvSpPr>
      </xdr:nvSpPr>
      <xdr:spPr>
        <a:xfrm>
          <a:off x="6429375" y="71437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504825</xdr:colOff>
      <xdr:row>43</xdr:row>
      <xdr:rowOff>66675</xdr:rowOff>
    </xdr:from>
    <xdr:to>
      <xdr:col>13</xdr:col>
      <xdr:colOff>0</xdr:colOff>
      <xdr:row>43</xdr:row>
      <xdr:rowOff>66675</xdr:rowOff>
    </xdr:to>
    <xdr:sp>
      <xdr:nvSpPr>
        <xdr:cNvPr id="74" name="Line 1148"/>
        <xdr:cNvSpPr>
          <a:spLocks/>
        </xdr:cNvSpPr>
      </xdr:nvSpPr>
      <xdr:spPr>
        <a:xfrm>
          <a:off x="7848600" y="71437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152400</xdr:rowOff>
    </xdr:from>
    <xdr:to>
      <xdr:col>5</xdr:col>
      <xdr:colOff>609600</xdr:colOff>
      <xdr:row>32</xdr:row>
      <xdr:rowOff>0</xdr:rowOff>
    </xdr:to>
    <xdr:sp>
      <xdr:nvSpPr>
        <xdr:cNvPr id="75" name="Rectangle 1169"/>
        <xdr:cNvSpPr>
          <a:spLocks/>
        </xdr:cNvSpPr>
      </xdr:nvSpPr>
      <xdr:spPr>
        <a:xfrm>
          <a:off x="3543300" y="5086350"/>
          <a:ext cx="609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Y1=</a:t>
          </a:r>
        </a:p>
      </xdr:txBody>
    </xdr:sp>
    <xdr:clientData/>
  </xdr:twoCellAnchor>
  <xdr:twoCellAnchor>
    <xdr:from>
      <xdr:col>8</xdr:col>
      <xdr:colOff>0</xdr:colOff>
      <xdr:row>30</xdr:row>
      <xdr:rowOff>152400</xdr:rowOff>
    </xdr:from>
    <xdr:to>
      <xdr:col>8</xdr:col>
      <xdr:colOff>600075</xdr:colOff>
      <xdr:row>34</xdr:row>
      <xdr:rowOff>9525</xdr:rowOff>
    </xdr:to>
    <xdr:sp>
      <xdr:nvSpPr>
        <xdr:cNvPr id="76" name="Rectangle 1170"/>
        <xdr:cNvSpPr>
          <a:spLocks/>
        </xdr:cNvSpPr>
      </xdr:nvSpPr>
      <xdr:spPr>
        <a:xfrm>
          <a:off x="5486400" y="5086350"/>
          <a:ext cx="6000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Y2=</a:t>
          </a:r>
        </a:p>
      </xdr:txBody>
    </xdr:sp>
    <xdr:clientData/>
  </xdr:twoCellAnchor>
  <xdr:twoCellAnchor>
    <xdr:from>
      <xdr:col>10</xdr:col>
      <xdr:colOff>600075</xdr:colOff>
      <xdr:row>30</xdr:row>
      <xdr:rowOff>152400</xdr:rowOff>
    </xdr:from>
    <xdr:to>
      <xdr:col>11</xdr:col>
      <xdr:colOff>552450</xdr:colOff>
      <xdr:row>34</xdr:row>
      <xdr:rowOff>9525</xdr:rowOff>
    </xdr:to>
    <xdr:sp>
      <xdr:nvSpPr>
        <xdr:cNvPr id="77" name="Rectangle 1172"/>
        <xdr:cNvSpPr>
          <a:spLocks/>
        </xdr:cNvSpPr>
      </xdr:nvSpPr>
      <xdr:spPr>
        <a:xfrm>
          <a:off x="7324725" y="5086350"/>
          <a:ext cx="571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Y3=</a:t>
          </a:r>
        </a:p>
      </xdr:txBody>
    </xdr:sp>
    <xdr:clientData/>
  </xdr:twoCellAnchor>
  <xdr:twoCellAnchor>
    <xdr:from>
      <xdr:col>0</xdr:col>
      <xdr:colOff>476250</xdr:colOff>
      <xdr:row>28</xdr:row>
      <xdr:rowOff>85725</xdr:rowOff>
    </xdr:from>
    <xdr:to>
      <xdr:col>14</xdr:col>
      <xdr:colOff>295275</xdr:colOff>
      <xdr:row>34</xdr:row>
      <xdr:rowOff>95250</xdr:rowOff>
    </xdr:to>
    <xdr:sp>
      <xdr:nvSpPr>
        <xdr:cNvPr id="78" name="Rectangle 1198"/>
        <xdr:cNvSpPr>
          <a:spLocks/>
        </xdr:cNvSpPr>
      </xdr:nvSpPr>
      <xdr:spPr>
        <a:xfrm>
          <a:off x="476250" y="4657725"/>
          <a:ext cx="8686800" cy="1019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34</xdr:row>
      <xdr:rowOff>95250</xdr:rowOff>
    </xdr:from>
    <xdr:to>
      <xdr:col>14</xdr:col>
      <xdr:colOff>295275</xdr:colOff>
      <xdr:row>45</xdr:row>
      <xdr:rowOff>76200</xdr:rowOff>
    </xdr:to>
    <xdr:sp>
      <xdr:nvSpPr>
        <xdr:cNvPr id="79" name="Rectangle 1199"/>
        <xdr:cNvSpPr>
          <a:spLocks/>
        </xdr:cNvSpPr>
      </xdr:nvSpPr>
      <xdr:spPr>
        <a:xfrm>
          <a:off x="476250" y="5676900"/>
          <a:ext cx="8686800" cy="1800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39</xdr:row>
      <xdr:rowOff>114300</xdr:rowOff>
    </xdr:from>
    <xdr:to>
      <xdr:col>5</xdr:col>
      <xdr:colOff>57150</xdr:colOff>
      <xdr:row>40</xdr:row>
      <xdr:rowOff>47625</xdr:rowOff>
    </xdr:to>
    <xdr:sp>
      <xdr:nvSpPr>
        <xdr:cNvPr id="80" name="Oval 1200"/>
        <xdr:cNvSpPr>
          <a:spLocks/>
        </xdr:cNvSpPr>
      </xdr:nvSpPr>
      <xdr:spPr>
        <a:xfrm>
          <a:off x="3505200" y="6543675"/>
          <a:ext cx="95250" cy="952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39</xdr:row>
      <xdr:rowOff>104775</xdr:rowOff>
    </xdr:from>
    <xdr:to>
      <xdr:col>8</xdr:col>
      <xdr:colOff>47625</xdr:colOff>
      <xdr:row>40</xdr:row>
      <xdr:rowOff>38100</xdr:rowOff>
    </xdr:to>
    <xdr:sp>
      <xdr:nvSpPr>
        <xdr:cNvPr id="81" name="Oval 1201"/>
        <xdr:cNvSpPr>
          <a:spLocks/>
        </xdr:cNvSpPr>
      </xdr:nvSpPr>
      <xdr:spPr>
        <a:xfrm>
          <a:off x="5438775" y="6534150"/>
          <a:ext cx="95250" cy="952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571500</xdr:colOff>
      <xdr:row>39</xdr:row>
      <xdr:rowOff>95250</xdr:rowOff>
    </xdr:from>
    <xdr:to>
      <xdr:col>11</xdr:col>
      <xdr:colOff>47625</xdr:colOff>
      <xdr:row>40</xdr:row>
      <xdr:rowOff>28575</xdr:rowOff>
    </xdr:to>
    <xdr:sp>
      <xdr:nvSpPr>
        <xdr:cNvPr id="82" name="Oval 1202"/>
        <xdr:cNvSpPr>
          <a:spLocks/>
        </xdr:cNvSpPr>
      </xdr:nvSpPr>
      <xdr:spPr>
        <a:xfrm>
          <a:off x="7296150" y="6524625"/>
          <a:ext cx="95250" cy="952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2</xdr:row>
      <xdr:rowOff>19050</xdr:rowOff>
    </xdr:from>
    <xdr:to>
      <xdr:col>14</xdr:col>
      <xdr:colOff>295275</xdr:colOff>
      <xdr:row>28</xdr:row>
      <xdr:rowOff>85725</xdr:rowOff>
    </xdr:to>
    <xdr:sp>
      <xdr:nvSpPr>
        <xdr:cNvPr id="83" name="Rectangle 1203"/>
        <xdr:cNvSpPr>
          <a:spLocks/>
        </xdr:cNvSpPr>
      </xdr:nvSpPr>
      <xdr:spPr>
        <a:xfrm>
          <a:off x="476250" y="342900"/>
          <a:ext cx="8686800" cy="431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</xdr:row>
      <xdr:rowOff>38100</xdr:rowOff>
    </xdr:from>
    <xdr:to>
      <xdr:col>5</xdr:col>
      <xdr:colOff>19050</xdr:colOff>
      <xdr:row>41</xdr:row>
      <xdr:rowOff>152400</xdr:rowOff>
    </xdr:to>
    <xdr:sp>
      <xdr:nvSpPr>
        <xdr:cNvPr id="84" name="Line 1253"/>
        <xdr:cNvSpPr>
          <a:spLocks/>
        </xdr:cNvSpPr>
      </xdr:nvSpPr>
      <xdr:spPr>
        <a:xfrm flipH="1">
          <a:off x="3552825" y="5457825"/>
          <a:ext cx="9525" cy="1447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95250</xdr:rowOff>
    </xdr:from>
    <xdr:to>
      <xdr:col>8</xdr:col>
      <xdr:colOff>76200</xdr:colOff>
      <xdr:row>33</xdr:row>
      <xdr:rowOff>95250</xdr:rowOff>
    </xdr:to>
    <xdr:sp>
      <xdr:nvSpPr>
        <xdr:cNvPr id="85" name="Line 1254"/>
        <xdr:cNvSpPr>
          <a:spLocks/>
        </xdr:cNvSpPr>
      </xdr:nvSpPr>
      <xdr:spPr>
        <a:xfrm>
          <a:off x="4867275" y="551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33</xdr:row>
      <xdr:rowOff>85725</xdr:rowOff>
    </xdr:from>
    <xdr:to>
      <xdr:col>6</xdr:col>
      <xdr:colOff>0</xdr:colOff>
      <xdr:row>33</xdr:row>
      <xdr:rowOff>95250</xdr:rowOff>
    </xdr:to>
    <xdr:sp>
      <xdr:nvSpPr>
        <xdr:cNvPr id="86" name="Line 1259"/>
        <xdr:cNvSpPr>
          <a:spLocks/>
        </xdr:cNvSpPr>
      </xdr:nvSpPr>
      <xdr:spPr>
        <a:xfrm>
          <a:off x="3562350" y="5505450"/>
          <a:ext cx="628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33</xdr:row>
      <xdr:rowOff>28575</xdr:rowOff>
    </xdr:from>
    <xdr:to>
      <xdr:col>8</xdr:col>
      <xdr:colOff>85725</xdr:colOff>
      <xdr:row>34</xdr:row>
      <xdr:rowOff>57150</xdr:rowOff>
    </xdr:to>
    <xdr:sp>
      <xdr:nvSpPr>
        <xdr:cNvPr id="87" name="Line 1261"/>
        <xdr:cNvSpPr>
          <a:spLocks/>
        </xdr:cNvSpPr>
      </xdr:nvSpPr>
      <xdr:spPr>
        <a:xfrm>
          <a:off x="5572125" y="5448300"/>
          <a:ext cx="0" cy="19050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38100</xdr:rowOff>
    </xdr:from>
    <xdr:to>
      <xdr:col>11</xdr:col>
      <xdr:colOff>0</xdr:colOff>
      <xdr:row>41</xdr:row>
      <xdr:rowOff>104775</xdr:rowOff>
    </xdr:to>
    <xdr:sp>
      <xdr:nvSpPr>
        <xdr:cNvPr id="88" name="Line 1262"/>
        <xdr:cNvSpPr>
          <a:spLocks/>
        </xdr:cNvSpPr>
      </xdr:nvSpPr>
      <xdr:spPr>
        <a:xfrm>
          <a:off x="7343775" y="5457825"/>
          <a:ext cx="0" cy="1400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33</xdr:row>
      <xdr:rowOff>95250</xdr:rowOff>
    </xdr:from>
    <xdr:to>
      <xdr:col>11</xdr:col>
      <xdr:colOff>9525</xdr:colOff>
      <xdr:row>33</xdr:row>
      <xdr:rowOff>95250</xdr:rowOff>
    </xdr:to>
    <xdr:sp>
      <xdr:nvSpPr>
        <xdr:cNvPr id="89" name="Line 1263"/>
        <xdr:cNvSpPr>
          <a:spLocks/>
        </xdr:cNvSpPr>
      </xdr:nvSpPr>
      <xdr:spPr>
        <a:xfrm flipH="1" flipV="1">
          <a:off x="6734175" y="55149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33</xdr:row>
      <xdr:rowOff>95250</xdr:rowOff>
    </xdr:from>
    <xdr:to>
      <xdr:col>9</xdr:col>
      <xdr:colOff>0</xdr:colOff>
      <xdr:row>33</xdr:row>
      <xdr:rowOff>95250</xdr:rowOff>
    </xdr:to>
    <xdr:sp>
      <xdr:nvSpPr>
        <xdr:cNvPr id="90" name="Line 1264"/>
        <xdr:cNvSpPr>
          <a:spLocks/>
        </xdr:cNvSpPr>
      </xdr:nvSpPr>
      <xdr:spPr>
        <a:xfrm flipH="1">
          <a:off x="5591175" y="55149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495300</xdr:colOff>
      <xdr:row>34</xdr:row>
      <xdr:rowOff>142875</xdr:rowOff>
    </xdr:from>
    <xdr:ext cx="209550" cy="180975"/>
    <xdr:sp>
      <xdr:nvSpPr>
        <xdr:cNvPr id="91" name="Text Box 23"/>
        <xdr:cNvSpPr txBox="1">
          <a:spLocks noChangeArrowheads="1"/>
        </xdr:cNvSpPr>
      </xdr:nvSpPr>
      <xdr:spPr>
        <a:xfrm>
          <a:off x="3419475" y="5724525"/>
          <a:ext cx="2095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W1</a:t>
          </a:r>
        </a:p>
      </xdr:txBody>
    </xdr:sp>
    <xdr:clientData/>
  </xdr:oneCellAnchor>
  <xdr:oneCellAnchor>
    <xdr:from>
      <xdr:col>10</xdr:col>
      <xdr:colOff>495300</xdr:colOff>
      <xdr:row>34</xdr:row>
      <xdr:rowOff>142875</xdr:rowOff>
    </xdr:from>
    <xdr:ext cx="266700" cy="247650"/>
    <xdr:sp>
      <xdr:nvSpPr>
        <xdr:cNvPr id="92" name="Text Box 25"/>
        <xdr:cNvSpPr txBox="1">
          <a:spLocks noChangeArrowheads="1"/>
        </xdr:cNvSpPr>
      </xdr:nvSpPr>
      <xdr:spPr>
        <a:xfrm>
          <a:off x="7219950" y="5724525"/>
          <a:ext cx="2667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W3</a:t>
          </a:r>
        </a:p>
      </xdr:txBody>
    </xdr:sp>
    <xdr:clientData/>
  </xdr:oneCellAnchor>
  <xdr:twoCellAnchor>
    <xdr:from>
      <xdr:col>2</xdr:col>
      <xdr:colOff>0</xdr:colOff>
      <xdr:row>36</xdr:row>
      <xdr:rowOff>85725</xdr:rowOff>
    </xdr:from>
    <xdr:to>
      <xdr:col>2</xdr:col>
      <xdr:colOff>142875</xdr:colOff>
      <xdr:row>36</xdr:row>
      <xdr:rowOff>85725</xdr:rowOff>
    </xdr:to>
    <xdr:sp>
      <xdr:nvSpPr>
        <xdr:cNvPr id="93" name="Line 1267"/>
        <xdr:cNvSpPr>
          <a:spLocks/>
        </xdr:cNvSpPr>
      </xdr:nvSpPr>
      <xdr:spPr>
        <a:xfrm>
          <a:off x="1600200" y="60293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85725</xdr:rowOff>
    </xdr:from>
    <xdr:to>
      <xdr:col>2</xdr:col>
      <xdr:colOff>142875</xdr:colOff>
      <xdr:row>37</xdr:row>
      <xdr:rowOff>85725</xdr:rowOff>
    </xdr:to>
    <xdr:sp>
      <xdr:nvSpPr>
        <xdr:cNvPr id="94" name="Line 1268"/>
        <xdr:cNvSpPr>
          <a:spLocks/>
        </xdr:cNvSpPr>
      </xdr:nvSpPr>
      <xdr:spPr>
        <a:xfrm>
          <a:off x="1600200" y="61912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85725</xdr:rowOff>
    </xdr:from>
    <xdr:to>
      <xdr:col>2</xdr:col>
      <xdr:colOff>142875</xdr:colOff>
      <xdr:row>38</xdr:row>
      <xdr:rowOff>85725</xdr:rowOff>
    </xdr:to>
    <xdr:sp>
      <xdr:nvSpPr>
        <xdr:cNvPr id="95" name="Line 1269"/>
        <xdr:cNvSpPr>
          <a:spLocks/>
        </xdr:cNvSpPr>
      </xdr:nvSpPr>
      <xdr:spPr>
        <a:xfrm>
          <a:off x="1600200" y="6353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85725</xdr:rowOff>
    </xdr:from>
    <xdr:to>
      <xdr:col>2</xdr:col>
      <xdr:colOff>142875</xdr:colOff>
      <xdr:row>41</xdr:row>
      <xdr:rowOff>85725</xdr:rowOff>
    </xdr:to>
    <xdr:sp>
      <xdr:nvSpPr>
        <xdr:cNvPr id="96" name="Line 1270"/>
        <xdr:cNvSpPr>
          <a:spLocks/>
        </xdr:cNvSpPr>
      </xdr:nvSpPr>
      <xdr:spPr>
        <a:xfrm>
          <a:off x="1600200" y="68389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76200</xdr:rowOff>
    </xdr:from>
    <xdr:to>
      <xdr:col>2</xdr:col>
      <xdr:colOff>142875</xdr:colOff>
      <xdr:row>42</xdr:row>
      <xdr:rowOff>76200</xdr:rowOff>
    </xdr:to>
    <xdr:sp>
      <xdr:nvSpPr>
        <xdr:cNvPr id="97" name="Line 1271"/>
        <xdr:cNvSpPr>
          <a:spLocks/>
        </xdr:cNvSpPr>
      </xdr:nvSpPr>
      <xdr:spPr>
        <a:xfrm>
          <a:off x="1600200" y="69913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76200</xdr:rowOff>
    </xdr:from>
    <xdr:to>
      <xdr:col>2</xdr:col>
      <xdr:colOff>142875</xdr:colOff>
      <xdr:row>43</xdr:row>
      <xdr:rowOff>76200</xdr:rowOff>
    </xdr:to>
    <xdr:sp>
      <xdr:nvSpPr>
        <xdr:cNvPr id="98" name="Line 1272"/>
        <xdr:cNvSpPr>
          <a:spLocks/>
        </xdr:cNvSpPr>
      </xdr:nvSpPr>
      <xdr:spPr>
        <a:xfrm>
          <a:off x="1600200" y="71532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33</xdr:row>
      <xdr:rowOff>85725</xdr:rowOff>
    </xdr:from>
    <xdr:to>
      <xdr:col>2</xdr:col>
      <xdr:colOff>171450</xdr:colOff>
      <xdr:row>33</xdr:row>
      <xdr:rowOff>85725</xdr:rowOff>
    </xdr:to>
    <xdr:sp>
      <xdr:nvSpPr>
        <xdr:cNvPr id="99" name="Line 1273"/>
        <xdr:cNvSpPr>
          <a:spLocks/>
        </xdr:cNvSpPr>
      </xdr:nvSpPr>
      <xdr:spPr>
        <a:xfrm>
          <a:off x="1628775" y="55054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31</xdr:row>
      <xdr:rowOff>95250</xdr:rowOff>
    </xdr:from>
    <xdr:to>
      <xdr:col>2</xdr:col>
      <xdr:colOff>152400</xdr:colOff>
      <xdr:row>31</xdr:row>
      <xdr:rowOff>95250</xdr:rowOff>
    </xdr:to>
    <xdr:sp>
      <xdr:nvSpPr>
        <xdr:cNvPr id="100" name="Line 1274"/>
        <xdr:cNvSpPr>
          <a:spLocks/>
        </xdr:cNvSpPr>
      </xdr:nvSpPr>
      <xdr:spPr>
        <a:xfrm>
          <a:off x="1609725" y="5191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104775</xdr:rowOff>
    </xdr:from>
    <xdr:to>
      <xdr:col>5</xdr:col>
      <xdr:colOff>152400</xdr:colOff>
      <xdr:row>29</xdr:row>
      <xdr:rowOff>104775</xdr:rowOff>
    </xdr:to>
    <xdr:sp>
      <xdr:nvSpPr>
        <xdr:cNvPr id="101" name="Line 1275"/>
        <xdr:cNvSpPr>
          <a:spLocks/>
        </xdr:cNvSpPr>
      </xdr:nvSpPr>
      <xdr:spPr>
        <a:xfrm>
          <a:off x="3552825" y="4838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29</xdr:row>
      <xdr:rowOff>95250</xdr:rowOff>
    </xdr:from>
    <xdr:to>
      <xdr:col>10</xdr:col>
      <xdr:colOff>152400</xdr:colOff>
      <xdr:row>29</xdr:row>
      <xdr:rowOff>95250</xdr:rowOff>
    </xdr:to>
    <xdr:sp>
      <xdr:nvSpPr>
        <xdr:cNvPr id="102" name="Line 1276"/>
        <xdr:cNvSpPr>
          <a:spLocks/>
        </xdr:cNvSpPr>
      </xdr:nvSpPr>
      <xdr:spPr>
        <a:xfrm>
          <a:off x="6734175" y="4829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352425</xdr:colOff>
      <xdr:row>42</xdr:row>
      <xdr:rowOff>0</xdr:rowOff>
    </xdr:from>
    <xdr:to>
      <xdr:col>16</xdr:col>
      <xdr:colOff>0</xdr:colOff>
      <xdr:row>42</xdr:row>
      <xdr:rowOff>152400</xdr:rowOff>
    </xdr:to>
    <xdr:sp>
      <xdr:nvSpPr>
        <xdr:cNvPr id="1" name="Rectangle 200"/>
        <xdr:cNvSpPr>
          <a:spLocks/>
        </xdr:cNvSpPr>
      </xdr:nvSpPr>
      <xdr:spPr>
        <a:xfrm>
          <a:off x="9324975" y="6915150"/>
          <a:ext cx="257175" cy="1524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285750</xdr:colOff>
      <xdr:row>41</xdr:row>
      <xdr:rowOff>142875</xdr:rowOff>
    </xdr:from>
    <xdr:to>
      <xdr:col>17</xdr:col>
      <xdr:colOff>95250</xdr:colOff>
      <xdr:row>43</xdr:row>
      <xdr:rowOff>28575</xdr:rowOff>
    </xdr:to>
    <xdr:sp>
      <xdr:nvSpPr>
        <xdr:cNvPr id="2" name="Rectangle 199"/>
        <xdr:cNvSpPr>
          <a:spLocks/>
        </xdr:cNvSpPr>
      </xdr:nvSpPr>
      <xdr:spPr>
        <a:xfrm>
          <a:off x="9867900" y="6896100"/>
          <a:ext cx="419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581025</xdr:colOff>
      <xdr:row>41</xdr:row>
      <xdr:rowOff>133350</xdr:rowOff>
    </xdr:from>
    <xdr:to>
      <xdr:col>12</xdr:col>
      <xdr:colOff>85725</xdr:colOff>
      <xdr:row>43</xdr:row>
      <xdr:rowOff>28575</xdr:rowOff>
    </xdr:to>
    <xdr:sp>
      <xdr:nvSpPr>
        <xdr:cNvPr id="3" name="Rectangle 198"/>
        <xdr:cNvSpPr>
          <a:spLocks/>
        </xdr:cNvSpPr>
      </xdr:nvSpPr>
      <xdr:spPr>
        <a:xfrm>
          <a:off x="7115175" y="6886575"/>
          <a:ext cx="1143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41</xdr:row>
      <xdr:rowOff>142875</xdr:rowOff>
    </xdr:from>
    <xdr:to>
      <xdr:col>9</xdr:col>
      <xdr:colOff>95250</xdr:colOff>
      <xdr:row>43</xdr:row>
      <xdr:rowOff>19050</xdr:rowOff>
    </xdr:to>
    <xdr:sp>
      <xdr:nvSpPr>
        <xdr:cNvPr id="4" name="Rectangle 197"/>
        <xdr:cNvSpPr>
          <a:spLocks/>
        </xdr:cNvSpPr>
      </xdr:nvSpPr>
      <xdr:spPr>
        <a:xfrm>
          <a:off x="5305425" y="6896100"/>
          <a:ext cx="1047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42</xdr:row>
      <xdr:rowOff>0</xdr:rowOff>
    </xdr:from>
    <xdr:to>
      <xdr:col>8</xdr:col>
      <xdr:colOff>76200</xdr:colOff>
      <xdr:row>43</xdr:row>
      <xdr:rowOff>0</xdr:rowOff>
    </xdr:to>
    <xdr:sp>
      <xdr:nvSpPr>
        <xdr:cNvPr id="5" name="Rectangle 196"/>
        <xdr:cNvSpPr>
          <a:spLocks/>
        </xdr:cNvSpPr>
      </xdr:nvSpPr>
      <xdr:spPr>
        <a:xfrm>
          <a:off x="4648200" y="6915150"/>
          <a:ext cx="133350" cy="1619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41</xdr:row>
      <xdr:rowOff>152400</xdr:rowOff>
    </xdr:from>
    <xdr:to>
      <xdr:col>9</xdr:col>
      <xdr:colOff>0</xdr:colOff>
      <xdr:row>43</xdr:row>
      <xdr:rowOff>0</xdr:rowOff>
    </xdr:to>
    <xdr:sp>
      <xdr:nvSpPr>
        <xdr:cNvPr id="6" name="Rectangle 195"/>
        <xdr:cNvSpPr>
          <a:spLocks/>
        </xdr:cNvSpPr>
      </xdr:nvSpPr>
      <xdr:spPr>
        <a:xfrm>
          <a:off x="5200650" y="6905625"/>
          <a:ext cx="1143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41</xdr:row>
      <xdr:rowOff>152400</xdr:rowOff>
    </xdr:from>
    <xdr:to>
      <xdr:col>5</xdr:col>
      <xdr:colOff>0</xdr:colOff>
      <xdr:row>43</xdr:row>
      <xdr:rowOff>9525</xdr:rowOff>
    </xdr:to>
    <xdr:sp>
      <xdr:nvSpPr>
        <xdr:cNvPr id="7" name="Rectangle 194"/>
        <xdr:cNvSpPr>
          <a:spLocks/>
        </xdr:cNvSpPr>
      </xdr:nvSpPr>
      <xdr:spPr>
        <a:xfrm>
          <a:off x="2590800" y="6905625"/>
          <a:ext cx="285750" cy="1809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41</xdr:row>
      <xdr:rowOff>152400</xdr:rowOff>
    </xdr:from>
    <xdr:to>
      <xdr:col>6</xdr:col>
      <xdr:colOff>19050</xdr:colOff>
      <xdr:row>43</xdr:row>
      <xdr:rowOff>9525</xdr:rowOff>
    </xdr:to>
    <xdr:sp>
      <xdr:nvSpPr>
        <xdr:cNvPr id="8" name="Rectangle 192"/>
        <xdr:cNvSpPr>
          <a:spLocks/>
        </xdr:cNvSpPr>
      </xdr:nvSpPr>
      <xdr:spPr>
        <a:xfrm>
          <a:off x="3162300" y="6905625"/>
          <a:ext cx="3429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36</xdr:row>
      <xdr:rowOff>142875</xdr:rowOff>
    </xdr:from>
    <xdr:to>
      <xdr:col>8</xdr:col>
      <xdr:colOff>28575</xdr:colOff>
      <xdr:row>37</xdr:row>
      <xdr:rowOff>152400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4133850" y="6086475"/>
          <a:ext cx="600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= </a:t>
          </a:r>
        </a:p>
      </xdr:txBody>
    </xdr:sp>
    <xdr:clientData/>
  </xdr:twoCellAnchor>
  <xdr:twoCellAnchor>
    <xdr:from>
      <xdr:col>4</xdr:col>
      <xdr:colOff>342900</xdr:colOff>
      <xdr:row>41</xdr:row>
      <xdr:rowOff>152400</xdr:rowOff>
    </xdr:from>
    <xdr:to>
      <xdr:col>5</xdr:col>
      <xdr:colOff>295275</xdr:colOff>
      <xdr:row>43</xdr:row>
      <xdr:rowOff>9525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2590800" y="6905625"/>
          <a:ext cx="5810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</a:t>
          </a:r>
        </a:p>
      </xdr:txBody>
    </xdr:sp>
    <xdr:clientData/>
  </xdr:twoCellAnchor>
  <xdr:twoCellAnchor>
    <xdr:from>
      <xdr:col>4</xdr:col>
      <xdr:colOff>0</xdr:colOff>
      <xdr:row>40</xdr:row>
      <xdr:rowOff>152400</xdr:rowOff>
    </xdr:from>
    <xdr:to>
      <xdr:col>16</xdr:col>
      <xdr:colOff>600075</xdr:colOff>
      <xdr:row>41</xdr:row>
      <xdr:rowOff>0</xdr:rowOff>
    </xdr:to>
    <xdr:sp>
      <xdr:nvSpPr>
        <xdr:cNvPr id="11" name="Line 2"/>
        <xdr:cNvSpPr>
          <a:spLocks/>
        </xdr:cNvSpPr>
      </xdr:nvSpPr>
      <xdr:spPr>
        <a:xfrm>
          <a:off x="2247900" y="6743700"/>
          <a:ext cx="7934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9525</xdr:rowOff>
    </xdr:from>
    <xdr:to>
      <xdr:col>4</xdr:col>
      <xdr:colOff>9525</xdr:colOff>
      <xdr:row>45</xdr:row>
      <xdr:rowOff>0</xdr:rowOff>
    </xdr:to>
    <xdr:sp>
      <xdr:nvSpPr>
        <xdr:cNvPr id="12" name="Line 3"/>
        <xdr:cNvSpPr>
          <a:spLocks/>
        </xdr:cNvSpPr>
      </xdr:nvSpPr>
      <xdr:spPr>
        <a:xfrm flipH="1" flipV="1">
          <a:off x="2247900" y="6762750"/>
          <a:ext cx="95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41</xdr:row>
      <xdr:rowOff>0</xdr:rowOff>
    </xdr:from>
    <xdr:to>
      <xdr:col>7</xdr:col>
      <xdr:colOff>314325</xdr:colOff>
      <xdr:row>44</xdr:row>
      <xdr:rowOff>133350</xdr:rowOff>
    </xdr:to>
    <xdr:sp>
      <xdr:nvSpPr>
        <xdr:cNvPr id="13" name="Line 4"/>
        <xdr:cNvSpPr>
          <a:spLocks/>
        </xdr:cNvSpPr>
      </xdr:nvSpPr>
      <xdr:spPr>
        <a:xfrm flipH="1" flipV="1">
          <a:off x="4400550" y="6753225"/>
          <a:ext cx="9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314325</xdr:colOff>
      <xdr:row>41</xdr:row>
      <xdr:rowOff>9525</xdr:rowOff>
    </xdr:from>
    <xdr:to>
      <xdr:col>13</xdr:col>
      <xdr:colOff>314325</xdr:colOff>
      <xdr:row>44</xdr:row>
      <xdr:rowOff>152400</xdr:rowOff>
    </xdr:to>
    <xdr:sp>
      <xdr:nvSpPr>
        <xdr:cNvPr id="14" name="Line 5"/>
        <xdr:cNvSpPr>
          <a:spLocks/>
        </xdr:cNvSpPr>
      </xdr:nvSpPr>
      <xdr:spPr>
        <a:xfrm flipH="1" flipV="1">
          <a:off x="8067675" y="67627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41</xdr:row>
      <xdr:rowOff>19050</xdr:rowOff>
    </xdr:from>
    <xdr:to>
      <xdr:col>10</xdr:col>
      <xdr:colOff>323850</xdr:colOff>
      <xdr:row>45</xdr:row>
      <xdr:rowOff>9525</xdr:rowOff>
    </xdr:to>
    <xdr:sp>
      <xdr:nvSpPr>
        <xdr:cNvPr id="15" name="Line 6"/>
        <xdr:cNvSpPr>
          <a:spLocks/>
        </xdr:cNvSpPr>
      </xdr:nvSpPr>
      <xdr:spPr>
        <a:xfrm flipH="1" flipV="1">
          <a:off x="6248400" y="677227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9525</xdr:rowOff>
    </xdr:from>
    <xdr:to>
      <xdr:col>6</xdr:col>
      <xdr:colOff>9525</xdr:colOff>
      <xdr:row>40</xdr:row>
      <xdr:rowOff>76200</xdr:rowOff>
    </xdr:to>
    <xdr:sp>
      <xdr:nvSpPr>
        <xdr:cNvPr id="16" name="Line 7"/>
        <xdr:cNvSpPr>
          <a:spLocks/>
        </xdr:cNvSpPr>
      </xdr:nvSpPr>
      <xdr:spPr>
        <a:xfrm flipH="1">
          <a:off x="3486150" y="5953125"/>
          <a:ext cx="95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9525</xdr:colOff>
      <xdr:row>40</xdr:row>
      <xdr:rowOff>104775</xdr:rowOff>
    </xdr:to>
    <xdr:sp>
      <xdr:nvSpPr>
        <xdr:cNvPr id="17" name="Line 8"/>
        <xdr:cNvSpPr>
          <a:spLocks/>
        </xdr:cNvSpPr>
      </xdr:nvSpPr>
      <xdr:spPr>
        <a:xfrm>
          <a:off x="5314950" y="5943600"/>
          <a:ext cx="95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36</xdr:row>
      <xdr:rowOff>9525</xdr:rowOff>
    </xdr:from>
    <xdr:to>
      <xdr:col>12</xdr:col>
      <xdr:colOff>0</xdr:colOff>
      <xdr:row>40</xdr:row>
      <xdr:rowOff>104775</xdr:rowOff>
    </xdr:to>
    <xdr:sp>
      <xdr:nvSpPr>
        <xdr:cNvPr id="18" name="Line 9"/>
        <xdr:cNvSpPr>
          <a:spLocks/>
        </xdr:cNvSpPr>
      </xdr:nvSpPr>
      <xdr:spPr>
        <a:xfrm flipH="1">
          <a:off x="7143750" y="59531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36</xdr:row>
      <xdr:rowOff>142875</xdr:rowOff>
    </xdr:from>
    <xdr:to>
      <xdr:col>10</xdr:col>
      <xdr:colOff>581025</xdr:colOff>
      <xdr:row>38</xdr:row>
      <xdr:rowOff>0</xdr:rowOff>
    </xdr:to>
    <xdr:sp>
      <xdr:nvSpPr>
        <xdr:cNvPr id="19" name="Text Box 11"/>
        <xdr:cNvSpPr txBox="1">
          <a:spLocks noChangeArrowheads="1"/>
        </xdr:cNvSpPr>
      </xdr:nvSpPr>
      <xdr:spPr>
        <a:xfrm>
          <a:off x="5972175" y="6086475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 =</a:t>
          </a:r>
        </a:p>
      </xdr:txBody>
    </xdr:sp>
    <xdr:clientData/>
  </xdr:twoCellAnchor>
  <xdr:twoCellAnchor>
    <xdr:from>
      <xdr:col>7</xdr:col>
      <xdr:colOff>552450</xdr:colOff>
      <xdr:row>41</xdr:row>
      <xdr:rowOff>152400</xdr:rowOff>
    </xdr:from>
    <xdr:to>
      <xdr:col>8</xdr:col>
      <xdr:colOff>495300</xdr:colOff>
      <xdr:row>43</xdr:row>
      <xdr:rowOff>9525</xdr:rowOff>
    </xdr:to>
    <xdr:sp>
      <xdr:nvSpPr>
        <xdr:cNvPr id="20" name="Text Box 12"/>
        <xdr:cNvSpPr txBox="1">
          <a:spLocks noChangeArrowheads="1"/>
        </xdr:cNvSpPr>
      </xdr:nvSpPr>
      <xdr:spPr>
        <a:xfrm>
          <a:off x="4648200" y="6905625"/>
          <a:ext cx="552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 =</a:t>
          </a:r>
        </a:p>
      </xdr:txBody>
    </xdr:sp>
    <xdr:clientData/>
  </xdr:twoCellAnchor>
  <xdr:twoCellAnchor>
    <xdr:from>
      <xdr:col>9</xdr:col>
      <xdr:colOff>85725</xdr:colOff>
      <xdr:row>41</xdr:row>
      <xdr:rowOff>152400</xdr:rowOff>
    </xdr:from>
    <xdr:to>
      <xdr:col>10</xdr:col>
      <xdr:colOff>9525</xdr:colOff>
      <xdr:row>43</xdr:row>
      <xdr:rowOff>9525</xdr:rowOff>
    </xdr:to>
    <xdr:sp>
      <xdr:nvSpPr>
        <xdr:cNvPr id="21" name="Text Box 13"/>
        <xdr:cNvSpPr txBox="1">
          <a:spLocks noChangeArrowheads="1"/>
        </xdr:cNvSpPr>
      </xdr:nvSpPr>
      <xdr:spPr>
        <a:xfrm>
          <a:off x="5400675" y="6905625"/>
          <a:ext cx="5334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=</a:t>
          </a:r>
        </a:p>
      </xdr:txBody>
    </xdr:sp>
    <xdr:clientData/>
  </xdr:twoCellAnchor>
  <xdr:twoCellAnchor>
    <xdr:from>
      <xdr:col>12</xdr:col>
      <xdr:colOff>85725</xdr:colOff>
      <xdr:row>41</xdr:row>
      <xdr:rowOff>152400</xdr:rowOff>
    </xdr:from>
    <xdr:to>
      <xdr:col>13</xdr:col>
      <xdr:colOff>0</xdr:colOff>
      <xdr:row>43</xdr:row>
      <xdr:rowOff>9525</xdr:rowOff>
    </xdr:to>
    <xdr:sp>
      <xdr:nvSpPr>
        <xdr:cNvPr id="22" name="Text Box 14"/>
        <xdr:cNvSpPr txBox="1">
          <a:spLocks noChangeArrowheads="1"/>
        </xdr:cNvSpPr>
      </xdr:nvSpPr>
      <xdr:spPr>
        <a:xfrm>
          <a:off x="7229475" y="6905625"/>
          <a:ext cx="5238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 =</a:t>
          </a:r>
        </a:p>
      </xdr:txBody>
    </xdr:sp>
    <xdr:clientData/>
  </xdr:twoCellAnchor>
  <xdr:oneCellAnchor>
    <xdr:from>
      <xdr:col>3</xdr:col>
      <xdr:colOff>542925</xdr:colOff>
      <xdr:row>40</xdr:row>
      <xdr:rowOff>9525</xdr:rowOff>
    </xdr:from>
    <xdr:ext cx="104775" cy="180975"/>
    <xdr:sp>
      <xdr:nvSpPr>
        <xdr:cNvPr id="23" name="Text Box 15"/>
        <xdr:cNvSpPr txBox="1">
          <a:spLocks noChangeArrowheads="1"/>
        </xdr:cNvSpPr>
      </xdr:nvSpPr>
      <xdr:spPr>
        <a:xfrm>
          <a:off x="2095500" y="66008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7</xdr:col>
      <xdr:colOff>228600</xdr:colOff>
      <xdr:row>39</xdr:row>
      <xdr:rowOff>152400</xdr:rowOff>
    </xdr:from>
    <xdr:ext cx="104775" cy="180975"/>
    <xdr:sp>
      <xdr:nvSpPr>
        <xdr:cNvPr id="24" name="Text Box 16"/>
        <xdr:cNvSpPr txBox="1">
          <a:spLocks noChangeArrowheads="1"/>
        </xdr:cNvSpPr>
      </xdr:nvSpPr>
      <xdr:spPr>
        <a:xfrm>
          <a:off x="4324350" y="658177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10</xdr:col>
      <xdr:colOff>266700</xdr:colOff>
      <xdr:row>39</xdr:row>
      <xdr:rowOff>152400</xdr:rowOff>
    </xdr:from>
    <xdr:ext cx="114300" cy="180975"/>
    <xdr:sp>
      <xdr:nvSpPr>
        <xdr:cNvPr id="25" name="Text Box 17"/>
        <xdr:cNvSpPr txBox="1">
          <a:spLocks noChangeArrowheads="1"/>
        </xdr:cNvSpPr>
      </xdr:nvSpPr>
      <xdr:spPr>
        <a:xfrm>
          <a:off x="6191250" y="6581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oneCellAnchor>
    <xdr:from>
      <xdr:col>13</xdr:col>
      <xdr:colOff>257175</xdr:colOff>
      <xdr:row>39</xdr:row>
      <xdr:rowOff>152400</xdr:rowOff>
    </xdr:from>
    <xdr:ext cx="114300" cy="180975"/>
    <xdr:sp>
      <xdr:nvSpPr>
        <xdr:cNvPr id="26" name="Text Box 18"/>
        <xdr:cNvSpPr txBox="1">
          <a:spLocks noChangeArrowheads="1"/>
        </xdr:cNvSpPr>
      </xdr:nvSpPr>
      <xdr:spPr>
        <a:xfrm>
          <a:off x="8010525" y="6581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oneCellAnchor>
    <xdr:from>
      <xdr:col>6</xdr:col>
      <xdr:colOff>38100</xdr:colOff>
      <xdr:row>41</xdr:row>
      <xdr:rowOff>0</xdr:rowOff>
    </xdr:from>
    <xdr:ext cx="104775" cy="180975"/>
    <xdr:sp>
      <xdr:nvSpPr>
        <xdr:cNvPr id="27" name="Text Box 19"/>
        <xdr:cNvSpPr txBox="1">
          <a:spLocks noChangeArrowheads="1"/>
        </xdr:cNvSpPr>
      </xdr:nvSpPr>
      <xdr:spPr>
        <a:xfrm>
          <a:off x="3524250" y="67532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oneCellAnchor>
  <xdr:oneCellAnchor>
    <xdr:from>
      <xdr:col>9</xdr:col>
      <xdr:colOff>28575</xdr:colOff>
      <xdr:row>41</xdr:row>
      <xdr:rowOff>0</xdr:rowOff>
    </xdr:from>
    <xdr:ext cx="114300" cy="180975"/>
    <xdr:sp>
      <xdr:nvSpPr>
        <xdr:cNvPr id="28" name="Text Box 20"/>
        <xdr:cNvSpPr txBox="1">
          <a:spLocks noChangeArrowheads="1"/>
        </xdr:cNvSpPr>
      </xdr:nvSpPr>
      <xdr:spPr>
        <a:xfrm>
          <a:off x="5343525" y="67532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</a:p>
      </xdr:txBody>
    </xdr:sp>
    <xdr:clientData/>
  </xdr:oneCellAnchor>
  <xdr:twoCellAnchor>
    <xdr:from>
      <xdr:col>12</xdr:col>
      <xdr:colOff>47625</xdr:colOff>
      <xdr:row>41</xdr:row>
      <xdr:rowOff>0</xdr:rowOff>
    </xdr:from>
    <xdr:to>
      <xdr:col>12</xdr:col>
      <xdr:colOff>200025</xdr:colOff>
      <xdr:row>42</xdr:row>
      <xdr:rowOff>38100</xdr:rowOff>
    </xdr:to>
    <xdr:sp>
      <xdr:nvSpPr>
        <xdr:cNvPr id="29" name="Text Box 21"/>
        <xdr:cNvSpPr txBox="1">
          <a:spLocks noChangeArrowheads="1"/>
        </xdr:cNvSpPr>
      </xdr:nvSpPr>
      <xdr:spPr>
        <a:xfrm>
          <a:off x="7191375" y="675322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oneCellAnchor>
    <xdr:from>
      <xdr:col>5</xdr:col>
      <xdr:colOff>495300</xdr:colOff>
      <xdr:row>35</xdr:row>
      <xdr:rowOff>0</xdr:rowOff>
    </xdr:from>
    <xdr:ext cx="209550" cy="180975"/>
    <xdr:sp>
      <xdr:nvSpPr>
        <xdr:cNvPr id="30" name="Text Box 22"/>
        <xdr:cNvSpPr txBox="1">
          <a:spLocks noChangeArrowheads="1"/>
        </xdr:cNvSpPr>
      </xdr:nvSpPr>
      <xdr:spPr>
        <a:xfrm>
          <a:off x="3371850" y="574357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W1</a:t>
          </a:r>
        </a:p>
      </xdr:txBody>
    </xdr:sp>
    <xdr:clientData/>
  </xdr:oneCellAnchor>
  <xdr:oneCellAnchor>
    <xdr:from>
      <xdr:col>8</xdr:col>
      <xdr:colOff>533400</xdr:colOff>
      <xdr:row>35</xdr:row>
      <xdr:rowOff>0</xdr:rowOff>
    </xdr:from>
    <xdr:ext cx="209550" cy="180975"/>
    <xdr:sp>
      <xdr:nvSpPr>
        <xdr:cNvPr id="31" name="Text Box 23"/>
        <xdr:cNvSpPr txBox="1">
          <a:spLocks noChangeArrowheads="1"/>
        </xdr:cNvSpPr>
      </xdr:nvSpPr>
      <xdr:spPr>
        <a:xfrm>
          <a:off x="5238750" y="574357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W2</a:t>
          </a:r>
        </a:p>
      </xdr:txBody>
    </xdr:sp>
    <xdr:clientData/>
  </xdr:oneCellAnchor>
  <xdr:oneCellAnchor>
    <xdr:from>
      <xdr:col>11</xdr:col>
      <xdr:colOff>495300</xdr:colOff>
      <xdr:row>35</xdr:row>
      <xdr:rowOff>0</xdr:rowOff>
    </xdr:from>
    <xdr:ext cx="209550" cy="180975"/>
    <xdr:sp>
      <xdr:nvSpPr>
        <xdr:cNvPr id="32" name="Text Box 24"/>
        <xdr:cNvSpPr txBox="1">
          <a:spLocks noChangeArrowheads="1"/>
        </xdr:cNvSpPr>
      </xdr:nvSpPr>
      <xdr:spPr>
        <a:xfrm>
          <a:off x="7029450" y="574357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W3</a:t>
          </a:r>
        </a:p>
      </xdr:txBody>
    </xdr:sp>
    <xdr:clientData/>
  </xdr:oneCellAnchor>
  <xdr:oneCellAnchor>
    <xdr:from>
      <xdr:col>3</xdr:col>
      <xdr:colOff>533400</xdr:colOff>
      <xdr:row>45</xdr:row>
      <xdr:rowOff>9525</xdr:rowOff>
    </xdr:from>
    <xdr:ext cx="171450" cy="180975"/>
    <xdr:sp>
      <xdr:nvSpPr>
        <xdr:cNvPr id="33" name="Text Box 25"/>
        <xdr:cNvSpPr txBox="1">
          <a:spLocks noChangeArrowheads="1"/>
        </xdr:cNvSpPr>
      </xdr:nvSpPr>
      <xdr:spPr>
        <a:xfrm>
          <a:off x="2085975" y="7410450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F1</a:t>
          </a:r>
        </a:p>
      </xdr:txBody>
    </xdr:sp>
    <xdr:clientData/>
  </xdr:oneCellAnchor>
  <xdr:oneCellAnchor>
    <xdr:from>
      <xdr:col>7</xdr:col>
      <xdr:colOff>190500</xdr:colOff>
      <xdr:row>45</xdr:row>
      <xdr:rowOff>9525</xdr:rowOff>
    </xdr:from>
    <xdr:ext cx="171450" cy="180975"/>
    <xdr:sp>
      <xdr:nvSpPr>
        <xdr:cNvPr id="34" name="Text Box 26"/>
        <xdr:cNvSpPr txBox="1">
          <a:spLocks noChangeArrowheads="1"/>
        </xdr:cNvSpPr>
      </xdr:nvSpPr>
      <xdr:spPr>
        <a:xfrm>
          <a:off x="4286250" y="7410450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F2</a:t>
          </a:r>
        </a:p>
      </xdr:txBody>
    </xdr:sp>
    <xdr:clientData/>
  </xdr:oneCellAnchor>
  <xdr:oneCellAnchor>
    <xdr:from>
      <xdr:col>10</xdr:col>
      <xdr:colOff>228600</xdr:colOff>
      <xdr:row>45</xdr:row>
      <xdr:rowOff>9525</xdr:rowOff>
    </xdr:from>
    <xdr:ext cx="171450" cy="180975"/>
    <xdr:sp>
      <xdr:nvSpPr>
        <xdr:cNvPr id="35" name="Text Box 27"/>
        <xdr:cNvSpPr txBox="1">
          <a:spLocks noChangeArrowheads="1"/>
        </xdr:cNvSpPr>
      </xdr:nvSpPr>
      <xdr:spPr>
        <a:xfrm>
          <a:off x="6153150" y="7410450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F3</a:t>
          </a:r>
        </a:p>
      </xdr:txBody>
    </xdr:sp>
    <xdr:clientData/>
  </xdr:oneCellAnchor>
  <xdr:oneCellAnchor>
    <xdr:from>
      <xdr:col>16</xdr:col>
      <xdr:colOff>495300</xdr:colOff>
      <xdr:row>45</xdr:row>
      <xdr:rowOff>28575</xdr:rowOff>
    </xdr:from>
    <xdr:ext cx="171450" cy="180975"/>
    <xdr:sp>
      <xdr:nvSpPr>
        <xdr:cNvPr id="36" name="Text Box 28"/>
        <xdr:cNvSpPr txBox="1">
          <a:spLocks noChangeArrowheads="1"/>
        </xdr:cNvSpPr>
      </xdr:nvSpPr>
      <xdr:spPr>
        <a:xfrm>
          <a:off x="10077450" y="7429500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F5</a:t>
          </a:r>
        </a:p>
      </xdr:txBody>
    </xdr:sp>
    <xdr:clientData/>
  </xdr:oneCellAnchor>
  <xdr:twoCellAnchor>
    <xdr:from>
      <xdr:col>17</xdr:col>
      <xdr:colOff>0</xdr:colOff>
      <xdr:row>41</xdr:row>
      <xdr:rowOff>9525</xdr:rowOff>
    </xdr:from>
    <xdr:to>
      <xdr:col>17</xdr:col>
      <xdr:colOff>0</xdr:colOff>
      <xdr:row>45</xdr:row>
      <xdr:rowOff>9525</xdr:rowOff>
    </xdr:to>
    <xdr:sp>
      <xdr:nvSpPr>
        <xdr:cNvPr id="37" name="Line 29"/>
        <xdr:cNvSpPr>
          <a:spLocks/>
        </xdr:cNvSpPr>
      </xdr:nvSpPr>
      <xdr:spPr>
        <a:xfrm flipH="1" flipV="1">
          <a:off x="10191750" y="67627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219075</xdr:colOff>
      <xdr:row>45</xdr:row>
      <xdr:rowOff>9525</xdr:rowOff>
    </xdr:from>
    <xdr:ext cx="171450" cy="180975"/>
    <xdr:sp>
      <xdr:nvSpPr>
        <xdr:cNvPr id="38" name="Text Box 30"/>
        <xdr:cNvSpPr txBox="1">
          <a:spLocks noChangeArrowheads="1"/>
        </xdr:cNvSpPr>
      </xdr:nvSpPr>
      <xdr:spPr>
        <a:xfrm>
          <a:off x="7972425" y="7410450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F4</a:t>
          </a:r>
        </a:p>
      </xdr:txBody>
    </xdr:sp>
    <xdr:clientData/>
  </xdr:oneCellAnchor>
  <xdr:twoCellAnchor>
    <xdr:from>
      <xdr:col>15</xdr:col>
      <xdr:colOff>0</xdr:colOff>
      <xdr:row>36</xdr:row>
      <xdr:rowOff>9525</xdr:rowOff>
    </xdr:from>
    <xdr:to>
      <xdr:col>15</xdr:col>
      <xdr:colOff>0</xdr:colOff>
      <xdr:row>40</xdr:row>
      <xdr:rowOff>95250</xdr:rowOff>
    </xdr:to>
    <xdr:sp>
      <xdr:nvSpPr>
        <xdr:cNvPr id="39" name="Line 31"/>
        <xdr:cNvSpPr>
          <a:spLocks/>
        </xdr:cNvSpPr>
      </xdr:nvSpPr>
      <xdr:spPr>
        <a:xfrm flipH="1">
          <a:off x="8972550" y="595312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457200</xdr:colOff>
      <xdr:row>35</xdr:row>
      <xdr:rowOff>0</xdr:rowOff>
    </xdr:from>
    <xdr:ext cx="209550" cy="180975"/>
    <xdr:sp>
      <xdr:nvSpPr>
        <xdr:cNvPr id="40" name="Text Box 32"/>
        <xdr:cNvSpPr txBox="1">
          <a:spLocks noChangeArrowheads="1"/>
        </xdr:cNvSpPr>
      </xdr:nvSpPr>
      <xdr:spPr>
        <a:xfrm>
          <a:off x="8820150" y="574357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W4</a:t>
          </a:r>
        </a:p>
      </xdr:txBody>
    </xdr:sp>
    <xdr:clientData/>
  </xdr:oneCellAnchor>
  <xdr:oneCellAnchor>
    <xdr:from>
      <xdr:col>16</xdr:col>
      <xdr:colOff>542925</xdr:colOff>
      <xdr:row>39</xdr:row>
      <xdr:rowOff>152400</xdr:rowOff>
    </xdr:from>
    <xdr:ext cx="104775" cy="180975"/>
    <xdr:sp>
      <xdr:nvSpPr>
        <xdr:cNvPr id="41" name="Text Box 33"/>
        <xdr:cNvSpPr txBox="1">
          <a:spLocks noChangeArrowheads="1"/>
        </xdr:cNvSpPr>
      </xdr:nvSpPr>
      <xdr:spPr>
        <a:xfrm>
          <a:off x="10125075" y="658177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</a:p>
      </xdr:txBody>
    </xdr:sp>
    <xdr:clientData/>
  </xdr:oneCellAnchor>
  <xdr:twoCellAnchor>
    <xdr:from>
      <xdr:col>13</xdr:col>
      <xdr:colOff>9525</xdr:colOff>
      <xdr:row>36</xdr:row>
      <xdr:rowOff>152400</xdr:rowOff>
    </xdr:from>
    <xdr:to>
      <xdr:col>13</xdr:col>
      <xdr:colOff>504825</xdr:colOff>
      <xdr:row>38</xdr:row>
      <xdr:rowOff>19050</xdr:rowOff>
    </xdr:to>
    <xdr:sp>
      <xdr:nvSpPr>
        <xdr:cNvPr id="42" name="Text Box 34"/>
        <xdr:cNvSpPr txBox="1">
          <a:spLocks noChangeArrowheads="1"/>
        </xdr:cNvSpPr>
      </xdr:nvSpPr>
      <xdr:spPr>
        <a:xfrm>
          <a:off x="7762875" y="6096000"/>
          <a:ext cx="495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 =</a:t>
          </a:r>
        </a:p>
      </xdr:txBody>
    </xdr:sp>
    <xdr:clientData/>
  </xdr:twoCellAnchor>
  <xdr:twoCellAnchor>
    <xdr:from>
      <xdr:col>15</xdr:col>
      <xdr:colOff>333375</xdr:colOff>
      <xdr:row>42</xdr:row>
      <xdr:rowOff>0</xdr:rowOff>
    </xdr:from>
    <xdr:to>
      <xdr:col>16</xdr:col>
      <xdr:colOff>285750</xdr:colOff>
      <xdr:row>43</xdr:row>
      <xdr:rowOff>0</xdr:rowOff>
    </xdr:to>
    <xdr:sp>
      <xdr:nvSpPr>
        <xdr:cNvPr id="43" name="Text Box 35"/>
        <xdr:cNvSpPr txBox="1">
          <a:spLocks noChangeArrowheads="1"/>
        </xdr:cNvSpPr>
      </xdr:nvSpPr>
      <xdr:spPr>
        <a:xfrm>
          <a:off x="9305925" y="6915150"/>
          <a:ext cx="561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=</a:t>
          </a:r>
        </a:p>
      </xdr:txBody>
    </xdr:sp>
    <xdr:clientData/>
  </xdr:twoCellAnchor>
  <xdr:oneCellAnchor>
    <xdr:from>
      <xdr:col>15</xdr:col>
      <xdr:colOff>47625</xdr:colOff>
      <xdr:row>41</xdr:row>
      <xdr:rowOff>0</xdr:rowOff>
    </xdr:from>
    <xdr:ext cx="104775" cy="180975"/>
    <xdr:sp>
      <xdr:nvSpPr>
        <xdr:cNvPr id="44" name="Text Box 36"/>
        <xdr:cNvSpPr txBox="1">
          <a:spLocks noChangeArrowheads="1"/>
        </xdr:cNvSpPr>
      </xdr:nvSpPr>
      <xdr:spPr>
        <a:xfrm>
          <a:off x="9020175" y="67532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oneCellAnchor>
  <xdr:twoCellAnchor>
    <xdr:from>
      <xdr:col>4</xdr:col>
      <xdr:colOff>0</xdr:colOff>
      <xdr:row>42</xdr:row>
      <xdr:rowOff>85725</xdr:rowOff>
    </xdr:from>
    <xdr:to>
      <xdr:col>4</xdr:col>
      <xdr:colOff>342900</xdr:colOff>
      <xdr:row>42</xdr:row>
      <xdr:rowOff>85725</xdr:rowOff>
    </xdr:to>
    <xdr:sp>
      <xdr:nvSpPr>
        <xdr:cNvPr id="45" name="Line 37"/>
        <xdr:cNvSpPr>
          <a:spLocks/>
        </xdr:cNvSpPr>
      </xdr:nvSpPr>
      <xdr:spPr>
        <a:xfrm flipH="1">
          <a:off x="2247900" y="70008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42</xdr:row>
      <xdr:rowOff>95250</xdr:rowOff>
    </xdr:from>
    <xdr:to>
      <xdr:col>6</xdr:col>
      <xdr:colOff>9525</xdr:colOff>
      <xdr:row>42</xdr:row>
      <xdr:rowOff>95250</xdr:rowOff>
    </xdr:to>
    <xdr:sp>
      <xdr:nvSpPr>
        <xdr:cNvPr id="46" name="Line 38"/>
        <xdr:cNvSpPr>
          <a:spLocks/>
        </xdr:cNvSpPr>
      </xdr:nvSpPr>
      <xdr:spPr>
        <a:xfrm>
          <a:off x="3181350" y="70104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</xdr:row>
      <xdr:rowOff>85725</xdr:rowOff>
    </xdr:from>
    <xdr:to>
      <xdr:col>7</xdr:col>
      <xdr:colOff>0</xdr:colOff>
      <xdr:row>37</xdr:row>
      <xdr:rowOff>85725</xdr:rowOff>
    </xdr:to>
    <xdr:sp>
      <xdr:nvSpPr>
        <xdr:cNvPr id="47" name="Line 39"/>
        <xdr:cNvSpPr>
          <a:spLocks/>
        </xdr:cNvSpPr>
      </xdr:nvSpPr>
      <xdr:spPr>
        <a:xfrm flipH="1">
          <a:off x="3495675" y="61912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37</xdr:row>
      <xdr:rowOff>85725</xdr:rowOff>
    </xdr:from>
    <xdr:to>
      <xdr:col>9</xdr:col>
      <xdr:colOff>0</xdr:colOff>
      <xdr:row>37</xdr:row>
      <xdr:rowOff>85725</xdr:rowOff>
    </xdr:to>
    <xdr:sp>
      <xdr:nvSpPr>
        <xdr:cNvPr id="48" name="Line 40"/>
        <xdr:cNvSpPr>
          <a:spLocks/>
        </xdr:cNvSpPr>
      </xdr:nvSpPr>
      <xdr:spPr>
        <a:xfrm flipV="1">
          <a:off x="4724400" y="61912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85725</xdr:rowOff>
    </xdr:from>
    <xdr:to>
      <xdr:col>9</xdr:col>
      <xdr:colOff>600075</xdr:colOff>
      <xdr:row>37</xdr:row>
      <xdr:rowOff>85725</xdr:rowOff>
    </xdr:to>
    <xdr:sp>
      <xdr:nvSpPr>
        <xdr:cNvPr id="49" name="Line 41"/>
        <xdr:cNvSpPr>
          <a:spLocks/>
        </xdr:cNvSpPr>
      </xdr:nvSpPr>
      <xdr:spPr>
        <a:xfrm flipH="1" flipV="1">
          <a:off x="5314950" y="61912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37</xdr:row>
      <xdr:rowOff>85725</xdr:rowOff>
    </xdr:from>
    <xdr:to>
      <xdr:col>12</xdr:col>
      <xdr:colOff>0</xdr:colOff>
      <xdr:row>37</xdr:row>
      <xdr:rowOff>85725</xdr:rowOff>
    </xdr:to>
    <xdr:sp>
      <xdr:nvSpPr>
        <xdr:cNvPr id="50" name="Line 42"/>
        <xdr:cNvSpPr>
          <a:spLocks/>
        </xdr:cNvSpPr>
      </xdr:nvSpPr>
      <xdr:spPr>
        <a:xfrm flipV="1">
          <a:off x="6553200" y="61912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37</xdr:row>
      <xdr:rowOff>85725</xdr:rowOff>
    </xdr:from>
    <xdr:to>
      <xdr:col>12</xdr:col>
      <xdr:colOff>600075</xdr:colOff>
      <xdr:row>37</xdr:row>
      <xdr:rowOff>85725</xdr:rowOff>
    </xdr:to>
    <xdr:sp>
      <xdr:nvSpPr>
        <xdr:cNvPr id="51" name="Line 43"/>
        <xdr:cNvSpPr>
          <a:spLocks/>
        </xdr:cNvSpPr>
      </xdr:nvSpPr>
      <xdr:spPr>
        <a:xfrm flipH="1">
          <a:off x="7143750" y="61912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37</xdr:row>
      <xdr:rowOff>85725</xdr:rowOff>
    </xdr:from>
    <xdr:to>
      <xdr:col>14</xdr:col>
      <xdr:colOff>600075</xdr:colOff>
      <xdr:row>37</xdr:row>
      <xdr:rowOff>85725</xdr:rowOff>
    </xdr:to>
    <xdr:sp>
      <xdr:nvSpPr>
        <xdr:cNvPr id="52" name="Line 44"/>
        <xdr:cNvSpPr>
          <a:spLocks/>
        </xdr:cNvSpPr>
      </xdr:nvSpPr>
      <xdr:spPr>
        <a:xfrm>
          <a:off x="8382000" y="61912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38</xdr:row>
      <xdr:rowOff>85725</xdr:rowOff>
    </xdr:from>
    <xdr:to>
      <xdr:col>14</xdr:col>
      <xdr:colOff>600075</xdr:colOff>
      <xdr:row>38</xdr:row>
      <xdr:rowOff>85725</xdr:rowOff>
    </xdr:to>
    <xdr:sp>
      <xdr:nvSpPr>
        <xdr:cNvPr id="53" name="Line 47"/>
        <xdr:cNvSpPr>
          <a:spLocks/>
        </xdr:cNvSpPr>
      </xdr:nvSpPr>
      <xdr:spPr>
        <a:xfrm>
          <a:off x="6457950" y="635317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38</xdr:row>
      <xdr:rowOff>85725</xdr:rowOff>
    </xdr:from>
    <xdr:to>
      <xdr:col>10</xdr:col>
      <xdr:colOff>66675</xdr:colOff>
      <xdr:row>38</xdr:row>
      <xdr:rowOff>85725</xdr:rowOff>
    </xdr:to>
    <xdr:sp>
      <xdr:nvSpPr>
        <xdr:cNvPr id="54" name="Line 48"/>
        <xdr:cNvSpPr>
          <a:spLocks/>
        </xdr:cNvSpPr>
      </xdr:nvSpPr>
      <xdr:spPr>
        <a:xfrm flipH="1">
          <a:off x="3495675" y="635317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39</xdr:row>
      <xdr:rowOff>85725</xdr:rowOff>
    </xdr:from>
    <xdr:to>
      <xdr:col>6</xdr:col>
      <xdr:colOff>9525</xdr:colOff>
      <xdr:row>39</xdr:row>
      <xdr:rowOff>85725</xdr:rowOff>
    </xdr:to>
    <xdr:sp>
      <xdr:nvSpPr>
        <xdr:cNvPr id="55" name="Line 49"/>
        <xdr:cNvSpPr>
          <a:spLocks/>
        </xdr:cNvSpPr>
      </xdr:nvSpPr>
      <xdr:spPr>
        <a:xfrm>
          <a:off x="2943225" y="65151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39</xdr:row>
      <xdr:rowOff>85725</xdr:rowOff>
    </xdr:from>
    <xdr:to>
      <xdr:col>9</xdr:col>
      <xdr:colOff>0</xdr:colOff>
      <xdr:row>39</xdr:row>
      <xdr:rowOff>85725</xdr:rowOff>
    </xdr:to>
    <xdr:sp>
      <xdr:nvSpPr>
        <xdr:cNvPr id="56" name="Line 50"/>
        <xdr:cNvSpPr>
          <a:spLocks/>
        </xdr:cNvSpPr>
      </xdr:nvSpPr>
      <xdr:spPr>
        <a:xfrm flipV="1">
          <a:off x="4552950" y="65151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542925</xdr:colOff>
      <xdr:row>39</xdr:row>
      <xdr:rowOff>76200</xdr:rowOff>
    </xdr:from>
    <xdr:to>
      <xdr:col>11</xdr:col>
      <xdr:colOff>600075</xdr:colOff>
      <xdr:row>39</xdr:row>
      <xdr:rowOff>76200</xdr:rowOff>
    </xdr:to>
    <xdr:sp>
      <xdr:nvSpPr>
        <xdr:cNvPr id="57" name="Line 51"/>
        <xdr:cNvSpPr>
          <a:spLocks/>
        </xdr:cNvSpPr>
      </xdr:nvSpPr>
      <xdr:spPr>
        <a:xfrm flipV="1">
          <a:off x="6467475" y="650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39</xdr:row>
      <xdr:rowOff>76200</xdr:rowOff>
    </xdr:from>
    <xdr:to>
      <xdr:col>14</xdr:col>
      <xdr:colOff>600075</xdr:colOff>
      <xdr:row>39</xdr:row>
      <xdr:rowOff>76200</xdr:rowOff>
    </xdr:to>
    <xdr:sp>
      <xdr:nvSpPr>
        <xdr:cNvPr id="58" name="Line 52"/>
        <xdr:cNvSpPr>
          <a:spLocks/>
        </xdr:cNvSpPr>
      </xdr:nvSpPr>
      <xdr:spPr>
        <a:xfrm>
          <a:off x="8429625" y="65055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39</xdr:row>
      <xdr:rowOff>57150</xdr:rowOff>
    </xdr:from>
    <xdr:to>
      <xdr:col>17</xdr:col>
      <xdr:colOff>0</xdr:colOff>
      <xdr:row>39</xdr:row>
      <xdr:rowOff>57150</xdr:rowOff>
    </xdr:to>
    <xdr:sp>
      <xdr:nvSpPr>
        <xdr:cNvPr id="59" name="Line 53"/>
        <xdr:cNvSpPr>
          <a:spLocks/>
        </xdr:cNvSpPr>
      </xdr:nvSpPr>
      <xdr:spPr>
        <a:xfrm>
          <a:off x="9601200" y="64865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39</xdr:row>
      <xdr:rowOff>85725</xdr:rowOff>
    </xdr:from>
    <xdr:to>
      <xdr:col>4</xdr:col>
      <xdr:colOff>323850</xdr:colOff>
      <xdr:row>39</xdr:row>
      <xdr:rowOff>85725</xdr:rowOff>
    </xdr:to>
    <xdr:sp>
      <xdr:nvSpPr>
        <xdr:cNvPr id="60" name="Line 54"/>
        <xdr:cNvSpPr>
          <a:spLocks/>
        </xdr:cNvSpPr>
      </xdr:nvSpPr>
      <xdr:spPr>
        <a:xfrm flipV="1">
          <a:off x="2266950" y="65151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85725</xdr:rowOff>
    </xdr:from>
    <xdr:to>
      <xdr:col>7</xdr:col>
      <xdr:colOff>104775</xdr:colOff>
      <xdr:row>39</xdr:row>
      <xdr:rowOff>85725</xdr:rowOff>
    </xdr:to>
    <xdr:sp>
      <xdr:nvSpPr>
        <xdr:cNvPr id="61" name="Line 55"/>
        <xdr:cNvSpPr>
          <a:spLocks/>
        </xdr:cNvSpPr>
      </xdr:nvSpPr>
      <xdr:spPr>
        <a:xfrm>
          <a:off x="3486150" y="65151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39</xdr:row>
      <xdr:rowOff>85725</xdr:rowOff>
    </xdr:from>
    <xdr:to>
      <xdr:col>10</xdr:col>
      <xdr:colOff>85725</xdr:colOff>
      <xdr:row>39</xdr:row>
      <xdr:rowOff>85725</xdr:rowOff>
    </xdr:to>
    <xdr:sp>
      <xdr:nvSpPr>
        <xdr:cNvPr id="62" name="Line 56"/>
        <xdr:cNvSpPr>
          <a:spLocks/>
        </xdr:cNvSpPr>
      </xdr:nvSpPr>
      <xdr:spPr>
        <a:xfrm>
          <a:off x="5305425" y="65151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76200</xdr:rowOff>
    </xdr:from>
    <xdr:to>
      <xdr:col>13</xdr:col>
      <xdr:colOff>295275</xdr:colOff>
      <xdr:row>39</xdr:row>
      <xdr:rowOff>85725</xdr:rowOff>
    </xdr:to>
    <xdr:sp>
      <xdr:nvSpPr>
        <xdr:cNvPr id="63" name="Line 57"/>
        <xdr:cNvSpPr>
          <a:spLocks/>
        </xdr:cNvSpPr>
      </xdr:nvSpPr>
      <xdr:spPr>
        <a:xfrm>
          <a:off x="7143750" y="6505575"/>
          <a:ext cx="904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39</xdr:row>
      <xdr:rowOff>76200</xdr:rowOff>
    </xdr:from>
    <xdr:to>
      <xdr:col>15</xdr:col>
      <xdr:colOff>285750</xdr:colOff>
      <xdr:row>39</xdr:row>
      <xdr:rowOff>76200</xdr:rowOff>
    </xdr:to>
    <xdr:sp>
      <xdr:nvSpPr>
        <xdr:cNvPr id="64" name="Line 58"/>
        <xdr:cNvSpPr>
          <a:spLocks/>
        </xdr:cNvSpPr>
      </xdr:nvSpPr>
      <xdr:spPr>
        <a:xfrm flipV="1">
          <a:off x="8991600" y="65055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42</xdr:row>
      <xdr:rowOff>95250</xdr:rowOff>
    </xdr:from>
    <xdr:to>
      <xdr:col>7</xdr:col>
      <xdr:colOff>304800</xdr:colOff>
      <xdr:row>42</xdr:row>
      <xdr:rowOff>95250</xdr:rowOff>
    </xdr:to>
    <xdr:sp>
      <xdr:nvSpPr>
        <xdr:cNvPr id="65" name="Line 59"/>
        <xdr:cNvSpPr>
          <a:spLocks/>
        </xdr:cNvSpPr>
      </xdr:nvSpPr>
      <xdr:spPr>
        <a:xfrm>
          <a:off x="4133850" y="70104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95250</xdr:rowOff>
    </xdr:from>
    <xdr:to>
      <xdr:col>6</xdr:col>
      <xdr:colOff>276225</xdr:colOff>
      <xdr:row>42</xdr:row>
      <xdr:rowOff>95250</xdr:rowOff>
    </xdr:to>
    <xdr:sp>
      <xdr:nvSpPr>
        <xdr:cNvPr id="66" name="Line 60"/>
        <xdr:cNvSpPr>
          <a:spLocks/>
        </xdr:cNvSpPr>
      </xdr:nvSpPr>
      <xdr:spPr>
        <a:xfrm flipH="1">
          <a:off x="3486150" y="7010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42</xdr:row>
      <xdr:rowOff>95250</xdr:rowOff>
    </xdr:from>
    <xdr:to>
      <xdr:col>7</xdr:col>
      <xdr:colOff>542925</xdr:colOff>
      <xdr:row>42</xdr:row>
      <xdr:rowOff>95250</xdr:rowOff>
    </xdr:to>
    <xdr:sp>
      <xdr:nvSpPr>
        <xdr:cNvPr id="67" name="Line 61"/>
        <xdr:cNvSpPr>
          <a:spLocks/>
        </xdr:cNvSpPr>
      </xdr:nvSpPr>
      <xdr:spPr>
        <a:xfrm flipH="1">
          <a:off x="4410075" y="70104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42</xdr:row>
      <xdr:rowOff>85725</xdr:rowOff>
    </xdr:from>
    <xdr:to>
      <xdr:col>8</xdr:col>
      <xdr:colOff>600075</xdr:colOff>
      <xdr:row>42</xdr:row>
      <xdr:rowOff>85725</xdr:rowOff>
    </xdr:to>
    <xdr:sp>
      <xdr:nvSpPr>
        <xdr:cNvPr id="68" name="Line 62"/>
        <xdr:cNvSpPr>
          <a:spLocks/>
        </xdr:cNvSpPr>
      </xdr:nvSpPr>
      <xdr:spPr>
        <a:xfrm>
          <a:off x="5200650" y="70008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85725</xdr:rowOff>
    </xdr:from>
    <xdr:to>
      <xdr:col>5</xdr:col>
      <xdr:colOff>247650</xdr:colOff>
      <xdr:row>43</xdr:row>
      <xdr:rowOff>85725</xdr:rowOff>
    </xdr:to>
    <xdr:sp>
      <xdr:nvSpPr>
        <xdr:cNvPr id="69" name="Line 63"/>
        <xdr:cNvSpPr>
          <a:spLocks/>
        </xdr:cNvSpPr>
      </xdr:nvSpPr>
      <xdr:spPr>
        <a:xfrm flipH="1">
          <a:off x="2247900" y="71628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43</xdr:row>
      <xdr:rowOff>85725</xdr:rowOff>
    </xdr:from>
    <xdr:to>
      <xdr:col>7</xdr:col>
      <xdr:colOff>314325</xdr:colOff>
      <xdr:row>43</xdr:row>
      <xdr:rowOff>85725</xdr:rowOff>
    </xdr:to>
    <xdr:sp>
      <xdr:nvSpPr>
        <xdr:cNvPr id="70" name="Line 64"/>
        <xdr:cNvSpPr>
          <a:spLocks/>
        </xdr:cNvSpPr>
      </xdr:nvSpPr>
      <xdr:spPr>
        <a:xfrm>
          <a:off x="3505200" y="71628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42</xdr:row>
      <xdr:rowOff>85725</xdr:rowOff>
    </xdr:from>
    <xdr:to>
      <xdr:col>11</xdr:col>
      <xdr:colOff>142875</xdr:colOff>
      <xdr:row>42</xdr:row>
      <xdr:rowOff>85725</xdr:rowOff>
    </xdr:to>
    <xdr:sp>
      <xdr:nvSpPr>
        <xdr:cNvPr id="71" name="Line 65"/>
        <xdr:cNvSpPr>
          <a:spLocks/>
        </xdr:cNvSpPr>
      </xdr:nvSpPr>
      <xdr:spPr>
        <a:xfrm flipH="1">
          <a:off x="6238875" y="70008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495300</xdr:colOff>
      <xdr:row>42</xdr:row>
      <xdr:rowOff>85725</xdr:rowOff>
    </xdr:from>
    <xdr:to>
      <xdr:col>12</xdr:col>
      <xdr:colOff>0</xdr:colOff>
      <xdr:row>42</xdr:row>
      <xdr:rowOff>85725</xdr:rowOff>
    </xdr:to>
    <xdr:sp>
      <xdr:nvSpPr>
        <xdr:cNvPr id="72" name="Line 66"/>
        <xdr:cNvSpPr>
          <a:spLocks/>
        </xdr:cNvSpPr>
      </xdr:nvSpPr>
      <xdr:spPr>
        <a:xfrm>
          <a:off x="7029450" y="70008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42</xdr:row>
      <xdr:rowOff>76200</xdr:rowOff>
    </xdr:from>
    <xdr:to>
      <xdr:col>10</xdr:col>
      <xdr:colOff>323850</xdr:colOff>
      <xdr:row>42</xdr:row>
      <xdr:rowOff>76200</xdr:rowOff>
    </xdr:to>
    <xdr:sp>
      <xdr:nvSpPr>
        <xdr:cNvPr id="73" name="Line 67"/>
        <xdr:cNvSpPr>
          <a:spLocks/>
        </xdr:cNvSpPr>
      </xdr:nvSpPr>
      <xdr:spPr>
        <a:xfrm>
          <a:off x="5934075" y="69913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42</xdr:row>
      <xdr:rowOff>85725</xdr:rowOff>
    </xdr:from>
    <xdr:to>
      <xdr:col>9</xdr:col>
      <xdr:colOff>76200</xdr:colOff>
      <xdr:row>42</xdr:row>
      <xdr:rowOff>85725</xdr:rowOff>
    </xdr:to>
    <xdr:sp>
      <xdr:nvSpPr>
        <xdr:cNvPr id="74" name="Line 68"/>
        <xdr:cNvSpPr>
          <a:spLocks/>
        </xdr:cNvSpPr>
      </xdr:nvSpPr>
      <xdr:spPr>
        <a:xfrm flipH="1">
          <a:off x="5324475" y="70008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43</xdr:row>
      <xdr:rowOff>85725</xdr:rowOff>
    </xdr:from>
    <xdr:to>
      <xdr:col>8</xdr:col>
      <xdr:colOff>238125</xdr:colOff>
      <xdr:row>43</xdr:row>
      <xdr:rowOff>85725</xdr:rowOff>
    </xdr:to>
    <xdr:sp>
      <xdr:nvSpPr>
        <xdr:cNvPr id="75" name="Line 69"/>
        <xdr:cNvSpPr>
          <a:spLocks/>
        </xdr:cNvSpPr>
      </xdr:nvSpPr>
      <xdr:spPr>
        <a:xfrm flipH="1">
          <a:off x="4410075" y="71628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43</xdr:row>
      <xdr:rowOff>85725</xdr:rowOff>
    </xdr:from>
    <xdr:to>
      <xdr:col>10</xdr:col>
      <xdr:colOff>323850</xdr:colOff>
      <xdr:row>43</xdr:row>
      <xdr:rowOff>85725</xdr:rowOff>
    </xdr:to>
    <xdr:sp>
      <xdr:nvSpPr>
        <xdr:cNvPr id="76" name="Line 70"/>
        <xdr:cNvSpPr>
          <a:spLocks/>
        </xdr:cNvSpPr>
      </xdr:nvSpPr>
      <xdr:spPr>
        <a:xfrm flipV="1">
          <a:off x="5343525" y="71628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314325</xdr:colOff>
      <xdr:row>42</xdr:row>
      <xdr:rowOff>85725</xdr:rowOff>
    </xdr:from>
    <xdr:to>
      <xdr:col>14</xdr:col>
      <xdr:colOff>142875</xdr:colOff>
      <xdr:row>42</xdr:row>
      <xdr:rowOff>85725</xdr:rowOff>
    </xdr:to>
    <xdr:sp>
      <xdr:nvSpPr>
        <xdr:cNvPr id="77" name="Line 71"/>
        <xdr:cNvSpPr>
          <a:spLocks/>
        </xdr:cNvSpPr>
      </xdr:nvSpPr>
      <xdr:spPr>
        <a:xfrm flipH="1">
          <a:off x="8067675" y="70008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485775</xdr:colOff>
      <xdr:row>42</xdr:row>
      <xdr:rowOff>85725</xdr:rowOff>
    </xdr:from>
    <xdr:to>
      <xdr:col>15</xdr:col>
      <xdr:colOff>9525</xdr:colOff>
      <xdr:row>42</xdr:row>
      <xdr:rowOff>85725</xdr:rowOff>
    </xdr:to>
    <xdr:sp>
      <xdr:nvSpPr>
        <xdr:cNvPr id="78" name="Line 72"/>
        <xdr:cNvSpPr>
          <a:spLocks/>
        </xdr:cNvSpPr>
      </xdr:nvSpPr>
      <xdr:spPr>
        <a:xfrm>
          <a:off x="8848725" y="70008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42</xdr:row>
      <xdr:rowOff>85725</xdr:rowOff>
    </xdr:from>
    <xdr:to>
      <xdr:col>12</xdr:col>
      <xdr:colOff>85725</xdr:colOff>
      <xdr:row>42</xdr:row>
      <xdr:rowOff>85725</xdr:rowOff>
    </xdr:to>
    <xdr:sp>
      <xdr:nvSpPr>
        <xdr:cNvPr id="79" name="Line 73"/>
        <xdr:cNvSpPr>
          <a:spLocks/>
        </xdr:cNvSpPr>
      </xdr:nvSpPr>
      <xdr:spPr>
        <a:xfrm flipH="1">
          <a:off x="7153275" y="70008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85725</xdr:rowOff>
    </xdr:from>
    <xdr:to>
      <xdr:col>13</xdr:col>
      <xdr:colOff>314325</xdr:colOff>
      <xdr:row>42</xdr:row>
      <xdr:rowOff>85725</xdr:rowOff>
    </xdr:to>
    <xdr:sp>
      <xdr:nvSpPr>
        <xdr:cNvPr id="80" name="Line 74"/>
        <xdr:cNvSpPr>
          <a:spLocks/>
        </xdr:cNvSpPr>
      </xdr:nvSpPr>
      <xdr:spPr>
        <a:xfrm>
          <a:off x="7753350" y="70008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43</xdr:row>
      <xdr:rowOff>85725</xdr:rowOff>
    </xdr:from>
    <xdr:to>
      <xdr:col>11</xdr:col>
      <xdr:colOff>238125</xdr:colOff>
      <xdr:row>43</xdr:row>
      <xdr:rowOff>85725</xdr:rowOff>
    </xdr:to>
    <xdr:sp>
      <xdr:nvSpPr>
        <xdr:cNvPr id="81" name="Line 75"/>
        <xdr:cNvSpPr>
          <a:spLocks/>
        </xdr:cNvSpPr>
      </xdr:nvSpPr>
      <xdr:spPr>
        <a:xfrm flipH="1" flipV="1">
          <a:off x="6238875" y="71628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43</xdr:row>
      <xdr:rowOff>85725</xdr:rowOff>
    </xdr:from>
    <xdr:to>
      <xdr:col>13</xdr:col>
      <xdr:colOff>295275</xdr:colOff>
      <xdr:row>43</xdr:row>
      <xdr:rowOff>85725</xdr:rowOff>
    </xdr:to>
    <xdr:sp>
      <xdr:nvSpPr>
        <xdr:cNvPr id="82" name="Line 76"/>
        <xdr:cNvSpPr>
          <a:spLocks/>
        </xdr:cNvSpPr>
      </xdr:nvSpPr>
      <xdr:spPr>
        <a:xfrm>
          <a:off x="7172325" y="71628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85725</xdr:rowOff>
    </xdr:from>
    <xdr:to>
      <xdr:col>15</xdr:col>
      <xdr:colOff>333375</xdr:colOff>
      <xdr:row>42</xdr:row>
      <xdr:rowOff>85725</xdr:rowOff>
    </xdr:to>
    <xdr:sp>
      <xdr:nvSpPr>
        <xdr:cNvPr id="83" name="Line 77"/>
        <xdr:cNvSpPr>
          <a:spLocks/>
        </xdr:cNvSpPr>
      </xdr:nvSpPr>
      <xdr:spPr>
        <a:xfrm flipH="1">
          <a:off x="8972550" y="70008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42</xdr:row>
      <xdr:rowOff>85725</xdr:rowOff>
    </xdr:from>
    <xdr:to>
      <xdr:col>16</xdr:col>
      <xdr:colOff>590550</xdr:colOff>
      <xdr:row>42</xdr:row>
      <xdr:rowOff>85725</xdr:rowOff>
    </xdr:to>
    <xdr:sp>
      <xdr:nvSpPr>
        <xdr:cNvPr id="84" name="Line 78"/>
        <xdr:cNvSpPr>
          <a:spLocks/>
        </xdr:cNvSpPr>
      </xdr:nvSpPr>
      <xdr:spPr>
        <a:xfrm>
          <a:off x="9877425" y="70008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314325</xdr:colOff>
      <xdr:row>43</xdr:row>
      <xdr:rowOff>85725</xdr:rowOff>
    </xdr:from>
    <xdr:to>
      <xdr:col>14</xdr:col>
      <xdr:colOff>571500</xdr:colOff>
      <xdr:row>43</xdr:row>
      <xdr:rowOff>85725</xdr:rowOff>
    </xdr:to>
    <xdr:sp>
      <xdr:nvSpPr>
        <xdr:cNvPr id="85" name="Line 79"/>
        <xdr:cNvSpPr>
          <a:spLocks/>
        </xdr:cNvSpPr>
      </xdr:nvSpPr>
      <xdr:spPr>
        <a:xfrm flipH="1">
          <a:off x="8067675" y="71628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43</xdr:row>
      <xdr:rowOff>76200</xdr:rowOff>
    </xdr:from>
    <xdr:to>
      <xdr:col>16</xdr:col>
      <xdr:colOff>590550</xdr:colOff>
      <xdr:row>43</xdr:row>
      <xdr:rowOff>85725</xdr:rowOff>
    </xdr:to>
    <xdr:sp>
      <xdr:nvSpPr>
        <xdr:cNvPr id="86" name="Line 80"/>
        <xdr:cNvSpPr>
          <a:spLocks/>
        </xdr:cNvSpPr>
      </xdr:nvSpPr>
      <xdr:spPr>
        <a:xfrm>
          <a:off x="9296400" y="7153275"/>
          <a:ext cx="876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44</xdr:row>
      <xdr:rowOff>76200</xdr:rowOff>
    </xdr:from>
    <xdr:to>
      <xdr:col>7</xdr:col>
      <xdr:colOff>323850</xdr:colOff>
      <xdr:row>44</xdr:row>
      <xdr:rowOff>76200</xdr:rowOff>
    </xdr:to>
    <xdr:sp>
      <xdr:nvSpPr>
        <xdr:cNvPr id="87" name="Line 81"/>
        <xdr:cNvSpPr>
          <a:spLocks/>
        </xdr:cNvSpPr>
      </xdr:nvSpPr>
      <xdr:spPr>
        <a:xfrm>
          <a:off x="4105275" y="73152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44</xdr:row>
      <xdr:rowOff>85725</xdr:rowOff>
    </xdr:from>
    <xdr:to>
      <xdr:col>6</xdr:col>
      <xdr:colOff>257175</xdr:colOff>
      <xdr:row>44</xdr:row>
      <xdr:rowOff>85725</xdr:rowOff>
    </xdr:to>
    <xdr:sp>
      <xdr:nvSpPr>
        <xdr:cNvPr id="88" name="Line 82"/>
        <xdr:cNvSpPr>
          <a:spLocks/>
        </xdr:cNvSpPr>
      </xdr:nvSpPr>
      <xdr:spPr>
        <a:xfrm>
          <a:off x="2266950" y="732472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44</xdr:row>
      <xdr:rowOff>76200</xdr:rowOff>
    </xdr:from>
    <xdr:to>
      <xdr:col>9</xdr:col>
      <xdr:colOff>219075</xdr:colOff>
      <xdr:row>44</xdr:row>
      <xdr:rowOff>76200</xdr:rowOff>
    </xdr:to>
    <xdr:sp>
      <xdr:nvSpPr>
        <xdr:cNvPr id="89" name="Line 83"/>
        <xdr:cNvSpPr>
          <a:spLocks/>
        </xdr:cNvSpPr>
      </xdr:nvSpPr>
      <xdr:spPr>
        <a:xfrm>
          <a:off x="4429125" y="731520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44</xdr:row>
      <xdr:rowOff>76200</xdr:rowOff>
    </xdr:from>
    <xdr:to>
      <xdr:col>10</xdr:col>
      <xdr:colOff>323850</xdr:colOff>
      <xdr:row>44</xdr:row>
      <xdr:rowOff>76200</xdr:rowOff>
    </xdr:to>
    <xdr:sp>
      <xdr:nvSpPr>
        <xdr:cNvPr id="90" name="Line 84"/>
        <xdr:cNvSpPr>
          <a:spLocks/>
        </xdr:cNvSpPr>
      </xdr:nvSpPr>
      <xdr:spPr>
        <a:xfrm>
          <a:off x="5934075" y="73152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44</xdr:row>
      <xdr:rowOff>76200</xdr:rowOff>
    </xdr:from>
    <xdr:to>
      <xdr:col>12</xdr:col>
      <xdr:colOff>238125</xdr:colOff>
      <xdr:row>44</xdr:row>
      <xdr:rowOff>76200</xdr:rowOff>
    </xdr:to>
    <xdr:sp>
      <xdr:nvSpPr>
        <xdr:cNvPr id="91" name="Line 85"/>
        <xdr:cNvSpPr>
          <a:spLocks/>
        </xdr:cNvSpPr>
      </xdr:nvSpPr>
      <xdr:spPr>
        <a:xfrm flipV="1">
          <a:off x="6267450" y="73152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85725</xdr:rowOff>
    </xdr:from>
    <xdr:to>
      <xdr:col>13</xdr:col>
      <xdr:colOff>304800</xdr:colOff>
      <xdr:row>44</xdr:row>
      <xdr:rowOff>85725</xdr:rowOff>
    </xdr:to>
    <xdr:sp>
      <xdr:nvSpPr>
        <xdr:cNvPr id="92" name="Line 86"/>
        <xdr:cNvSpPr>
          <a:spLocks/>
        </xdr:cNvSpPr>
      </xdr:nvSpPr>
      <xdr:spPr>
        <a:xfrm flipV="1">
          <a:off x="7753350" y="73247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314325</xdr:colOff>
      <xdr:row>44</xdr:row>
      <xdr:rowOff>85725</xdr:rowOff>
    </xdr:from>
    <xdr:to>
      <xdr:col>15</xdr:col>
      <xdr:colOff>266700</xdr:colOff>
      <xdr:row>44</xdr:row>
      <xdr:rowOff>85725</xdr:rowOff>
    </xdr:to>
    <xdr:sp>
      <xdr:nvSpPr>
        <xdr:cNvPr id="93" name="Line 87"/>
        <xdr:cNvSpPr>
          <a:spLocks/>
        </xdr:cNvSpPr>
      </xdr:nvSpPr>
      <xdr:spPr>
        <a:xfrm>
          <a:off x="8067675" y="73247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44</xdr:row>
      <xdr:rowOff>85725</xdr:rowOff>
    </xdr:from>
    <xdr:to>
      <xdr:col>16</xdr:col>
      <xdr:colOff>590550</xdr:colOff>
      <xdr:row>44</xdr:row>
      <xdr:rowOff>85725</xdr:rowOff>
    </xdr:to>
    <xdr:sp>
      <xdr:nvSpPr>
        <xdr:cNvPr id="94" name="Line 88"/>
        <xdr:cNvSpPr>
          <a:spLocks/>
        </xdr:cNvSpPr>
      </xdr:nvSpPr>
      <xdr:spPr>
        <a:xfrm>
          <a:off x="9591675" y="7324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9525</xdr:rowOff>
    </xdr:from>
    <xdr:to>
      <xdr:col>6</xdr:col>
      <xdr:colOff>9525</xdr:colOff>
      <xdr:row>43</xdr:row>
      <xdr:rowOff>9525</xdr:rowOff>
    </xdr:to>
    <xdr:sp>
      <xdr:nvSpPr>
        <xdr:cNvPr id="95" name="Line 89"/>
        <xdr:cNvSpPr>
          <a:spLocks/>
        </xdr:cNvSpPr>
      </xdr:nvSpPr>
      <xdr:spPr>
        <a:xfrm flipH="1">
          <a:off x="3486150" y="6924675"/>
          <a:ext cx="952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133350</xdr:rowOff>
    </xdr:from>
    <xdr:to>
      <xdr:col>4</xdr:col>
      <xdr:colOff>0</xdr:colOff>
      <xdr:row>40</xdr:row>
      <xdr:rowOff>9525</xdr:rowOff>
    </xdr:to>
    <xdr:sp>
      <xdr:nvSpPr>
        <xdr:cNvPr id="96" name="Line 90"/>
        <xdr:cNvSpPr>
          <a:spLocks/>
        </xdr:cNvSpPr>
      </xdr:nvSpPr>
      <xdr:spPr>
        <a:xfrm>
          <a:off x="2247900" y="587692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9525</xdr:rowOff>
    </xdr:from>
    <xdr:to>
      <xdr:col>9</xdr:col>
      <xdr:colOff>0</xdr:colOff>
      <xdr:row>43</xdr:row>
      <xdr:rowOff>0</xdr:rowOff>
    </xdr:to>
    <xdr:sp>
      <xdr:nvSpPr>
        <xdr:cNvPr id="97" name="Line 91"/>
        <xdr:cNvSpPr>
          <a:spLocks/>
        </xdr:cNvSpPr>
      </xdr:nvSpPr>
      <xdr:spPr>
        <a:xfrm flipV="1">
          <a:off x="5314950" y="69246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42</xdr:row>
      <xdr:rowOff>0</xdr:rowOff>
    </xdr:from>
    <xdr:to>
      <xdr:col>12</xdr:col>
      <xdr:colOff>0</xdr:colOff>
      <xdr:row>43</xdr:row>
      <xdr:rowOff>19050</xdr:rowOff>
    </xdr:to>
    <xdr:sp>
      <xdr:nvSpPr>
        <xdr:cNvPr id="98" name="Line 92"/>
        <xdr:cNvSpPr>
          <a:spLocks/>
        </xdr:cNvSpPr>
      </xdr:nvSpPr>
      <xdr:spPr>
        <a:xfrm>
          <a:off x="7143750" y="69151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43</xdr:row>
      <xdr:rowOff>9525</xdr:rowOff>
    </xdr:to>
    <xdr:sp>
      <xdr:nvSpPr>
        <xdr:cNvPr id="99" name="Line 93"/>
        <xdr:cNvSpPr>
          <a:spLocks/>
        </xdr:cNvSpPr>
      </xdr:nvSpPr>
      <xdr:spPr>
        <a:xfrm>
          <a:off x="8972550" y="69151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36</xdr:row>
      <xdr:rowOff>0</xdr:rowOff>
    </xdr:from>
    <xdr:to>
      <xdr:col>17</xdr:col>
      <xdr:colOff>0</xdr:colOff>
      <xdr:row>40</xdr:row>
      <xdr:rowOff>0</xdr:rowOff>
    </xdr:to>
    <xdr:sp>
      <xdr:nvSpPr>
        <xdr:cNvPr id="100" name="Line 94"/>
        <xdr:cNvSpPr>
          <a:spLocks/>
        </xdr:cNvSpPr>
      </xdr:nvSpPr>
      <xdr:spPr>
        <a:xfrm>
          <a:off x="10191750" y="59436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0</xdr:rowOff>
    </xdr:from>
    <xdr:to>
      <xdr:col>17</xdr:col>
      <xdr:colOff>371475</xdr:colOff>
      <xdr:row>28</xdr:row>
      <xdr:rowOff>95250</xdr:rowOff>
    </xdr:to>
    <xdr:sp>
      <xdr:nvSpPr>
        <xdr:cNvPr id="101" name="Rectangle 146"/>
        <xdr:cNvSpPr>
          <a:spLocks/>
        </xdr:cNvSpPr>
      </xdr:nvSpPr>
      <xdr:spPr>
        <a:xfrm>
          <a:off x="390525" y="323850"/>
          <a:ext cx="10172700" cy="434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31</xdr:row>
      <xdr:rowOff>0</xdr:rowOff>
    </xdr:from>
    <xdr:to>
      <xdr:col>6</xdr:col>
      <xdr:colOff>600075</xdr:colOff>
      <xdr:row>32</xdr:row>
      <xdr:rowOff>47625</xdr:rowOff>
    </xdr:to>
    <xdr:sp>
      <xdr:nvSpPr>
        <xdr:cNvPr id="102" name="Rectangle 150"/>
        <xdr:cNvSpPr>
          <a:spLocks/>
        </xdr:cNvSpPr>
      </xdr:nvSpPr>
      <xdr:spPr>
        <a:xfrm>
          <a:off x="3495675" y="5095875"/>
          <a:ext cx="590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Y1=</a:t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600075</xdr:colOff>
      <xdr:row>32</xdr:row>
      <xdr:rowOff>19050</xdr:rowOff>
    </xdr:to>
    <xdr:sp>
      <xdr:nvSpPr>
        <xdr:cNvPr id="103" name="Rectangle 151"/>
        <xdr:cNvSpPr>
          <a:spLocks/>
        </xdr:cNvSpPr>
      </xdr:nvSpPr>
      <xdr:spPr>
        <a:xfrm>
          <a:off x="5314950" y="5095875"/>
          <a:ext cx="600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Y2=</a:t>
          </a:r>
        </a:p>
      </xdr:txBody>
    </xdr:sp>
    <xdr:clientData/>
  </xdr:twoCellAnchor>
  <xdr:twoCellAnchor>
    <xdr:from>
      <xdr:col>11</xdr:col>
      <xdr:colOff>600075</xdr:colOff>
      <xdr:row>31</xdr:row>
      <xdr:rowOff>0</xdr:rowOff>
    </xdr:from>
    <xdr:to>
      <xdr:col>13</xdr:col>
      <xdr:colOff>9525</xdr:colOff>
      <xdr:row>32</xdr:row>
      <xdr:rowOff>0</xdr:rowOff>
    </xdr:to>
    <xdr:sp>
      <xdr:nvSpPr>
        <xdr:cNvPr id="104" name="Rectangle 152"/>
        <xdr:cNvSpPr>
          <a:spLocks/>
        </xdr:cNvSpPr>
      </xdr:nvSpPr>
      <xdr:spPr>
        <a:xfrm>
          <a:off x="7134225" y="5095875"/>
          <a:ext cx="628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Y3=</a:t>
          </a:r>
        </a:p>
      </xdr:txBody>
    </xdr:sp>
    <xdr:clientData/>
  </xdr:twoCellAnchor>
  <xdr:twoCellAnchor>
    <xdr:from>
      <xdr:col>0</xdr:col>
      <xdr:colOff>400050</xdr:colOff>
      <xdr:row>28</xdr:row>
      <xdr:rowOff>95250</xdr:rowOff>
    </xdr:from>
    <xdr:to>
      <xdr:col>17</xdr:col>
      <xdr:colOff>381000</xdr:colOff>
      <xdr:row>34</xdr:row>
      <xdr:rowOff>123825</xdr:rowOff>
    </xdr:to>
    <xdr:sp>
      <xdr:nvSpPr>
        <xdr:cNvPr id="105" name="Rectangle 153"/>
        <xdr:cNvSpPr>
          <a:spLocks/>
        </xdr:cNvSpPr>
      </xdr:nvSpPr>
      <xdr:spPr>
        <a:xfrm>
          <a:off x="400050" y="4667250"/>
          <a:ext cx="10172700" cy="1038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152400</xdr:rowOff>
    </xdr:from>
    <xdr:to>
      <xdr:col>16</xdr:col>
      <xdr:colOff>19050</xdr:colOff>
      <xdr:row>32</xdr:row>
      <xdr:rowOff>28575</xdr:rowOff>
    </xdr:to>
    <xdr:sp>
      <xdr:nvSpPr>
        <xdr:cNvPr id="106" name="Rectangle 154"/>
        <xdr:cNvSpPr>
          <a:spLocks/>
        </xdr:cNvSpPr>
      </xdr:nvSpPr>
      <xdr:spPr>
        <a:xfrm>
          <a:off x="8972550" y="5086350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Y3=</a:t>
          </a:r>
        </a:p>
      </xdr:txBody>
    </xdr:sp>
    <xdr:clientData/>
  </xdr:twoCellAnchor>
  <xdr:twoCellAnchor>
    <xdr:from>
      <xdr:col>14</xdr:col>
      <xdr:colOff>571500</xdr:colOff>
      <xdr:row>40</xdr:row>
      <xdr:rowOff>114300</xdr:rowOff>
    </xdr:from>
    <xdr:to>
      <xdr:col>15</xdr:col>
      <xdr:colOff>47625</xdr:colOff>
      <xdr:row>41</xdr:row>
      <xdr:rowOff>47625</xdr:rowOff>
    </xdr:to>
    <xdr:sp>
      <xdr:nvSpPr>
        <xdr:cNvPr id="107" name="Oval 155"/>
        <xdr:cNvSpPr>
          <a:spLocks/>
        </xdr:cNvSpPr>
      </xdr:nvSpPr>
      <xdr:spPr>
        <a:xfrm>
          <a:off x="8934450" y="6705600"/>
          <a:ext cx="85725" cy="952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571500</xdr:colOff>
      <xdr:row>40</xdr:row>
      <xdr:rowOff>114300</xdr:rowOff>
    </xdr:from>
    <xdr:to>
      <xdr:col>12</xdr:col>
      <xdr:colOff>47625</xdr:colOff>
      <xdr:row>41</xdr:row>
      <xdr:rowOff>47625</xdr:rowOff>
    </xdr:to>
    <xdr:sp>
      <xdr:nvSpPr>
        <xdr:cNvPr id="108" name="Oval 156"/>
        <xdr:cNvSpPr>
          <a:spLocks/>
        </xdr:cNvSpPr>
      </xdr:nvSpPr>
      <xdr:spPr>
        <a:xfrm>
          <a:off x="7105650" y="6705600"/>
          <a:ext cx="85725" cy="952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40</xdr:row>
      <xdr:rowOff>114300</xdr:rowOff>
    </xdr:from>
    <xdr:to>
      <xdr:col>9</xdr:col>
      <xdr:colOff>47625</xdr:colOff>
      <xdr:row>41</xdr:row>
      <xdr:rowOff>47625</xdr:rowOff>
    </xdr:to>
    <xdr:sp>
      <xdr:nvSpPr>
        <xdr:cNvPr id="109" name="Oval 157"/>
        <xdr:cNvSpPr>
          <a:spLocks/>
        </xdr:cNvSpPr>
      </xdr:nvSpPr>
      <xdr:spPr>
        <a:xfrm>
          <a:off x="5276850" y="6705600"/>
          <a:ext cx="85725" cy="952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40</xdr:row>
      <xdr:rowOff>114300</xdr:rowOff>
    </xdr:from>
    <xdr:to>
      <xdr:col>6</xdr:col>
      <xdr:colOff>38100</xdr:colOff>
      <xdr:row>41</xdr:row>
      <xdr:rowOff>47625</xdr:rowOff>
    </xdr:to>
    <xdr:sp>
      <xdr:nvSpPr>
        <xdr:cNvPr id="110" name="Oval 158"/>
        <xdr:cNvSpPr>
          <a:spLocks/>
        </xdr:cNvSpPr>
      </xdr:nvSpPr>
      <xdr:spPr>
        <a:xfrm>
          <a:off x="3438525" y="6705600"/>
          <a:ext cx="85725" cy="952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600075</xdr:colOff>
      <xdr:row>29</xdr:row>
      <xdr:rowOff>0</xdr:rowOff>
    </xdr:from>
    <xdr:to>
      <xdr:col>16</xdr:col>
      <xdr:colOff>304800</xdr:colOff>
      <xdr:row>30</xdr:row>
      <xdr:rowOff>0</xdr:rowOff>
    </xdr:to>
    <xdr:sp>
      <xdr:nvSpPr>
        <xdr:cNvPr id="111" name="Rectangle 159"/>
        <xdr:cNvSpPr>
          <a:spLocks/>
        </xdr:cNvSpPr>
      </xdr:nvSpPr>
      <xdr:spPr>
        <a:xfrm>
          <a:off x="9572625" y="4733925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Both</a:t>
          </a:r>
        </a:p>
      </xdr:txBody>
    </xdr:sp>
    <xdr:clientData/>
  </xdr:twoCellAnchor>
  <xdr:twoCellAnchor>
    <xdr:from>
      <xdr:col>12</xdr:col>
      <xdr:colOff>9525</xdr:colOff>
      <xdr:row>29</xdr:row>
      <xdr:rowOff>0</xdr:rowOff>
    </xdr:from>
    <xdr:to>
      <xdr:col>13</xdr:col>
      <xdr:colOff>9525</xdr:colOff>
      <xdr:row>29</xdr:row>
      <xdr:rowOff>152400</xdr:rowOff>
    </xdr:to>
    <xdr:sp>
      <xdr:nvSpPr>
        <xdr:cNvPr id="112" name="Rectangle 160"/>
        <xdr:cNvSpPr>
          <a:spLocks/>
        </xdr:cNvSpPr>
      </xdr:nvSpPr>
      <xdr:spPr>
        <a:xfrm>
          <a:off x="7153275" y="4733925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Y2</a:t>
          </a:r>
        </a:p>
      </xdr:txBody>
    </xdr:sp>
    <xdr:clientData/>
  </xdr:twoCellAnchor>
  <xdr:twoCellAnchor>
    <xdr:from>
      <xdr:col>14</xdr:col>
      <xdr:colOff>0</xdr:colOff>
      <xdr:row>29</xdr:row>
      <xdr:rowOff>0</xdr:rowOff>
    </xdr:from>
    <xdr:to>
      <xdr:col>15</xdr:col>
      <xdr:colOff>0</xdr:colOff>
      <xdr:row>30</xdr:row>
      <xdr:rowOff>0</xdr:rowOff>
    </xdr:to>
    <xdr:sp>
      <xdr:nvSpPr>
        <xdr:cNvPr id="113" name="Rectangle 161"/>
        <xdr:cNvSpPr>
          <a:spLocks/>
        </xdr:cNvSpPr>
      </xdr:nvSpPr>
      <xdr:spPr>
        <a:xfrm>
          <a:off x="8362950" y="4733925"/>
          <a:ext cx="609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Y3</a:t>
          </a:r>
        </a:p>
      </xdr:txBody>
    </xdr:sp>
    <xdr:clientData/>
  </xdr:twoCellAnchor>
  <xdr:twoCellAnchor>
    <xdr:from>
      <xdr:col>0</xdr:col>
      <xdr:colOff>400050</xdr:colOff>
      <xdr:row>34</xdr:row>
      <xdr:rowOff>123825</xdr:rowOff>
    </xdr:from>
    <xdr:to>
      <xdr:col>17</xdr:col>
      <xdr:colOff>390525</xdr:colOff>
      <xdr:row>46</xdr:row>
      <xdr:rowOff>85725</xdr:rowOff>
    </xdr:to>
    <xdr:sp>
      <xdr:nvSpPr>
        <xdr:cNvPr id="114" name="Rectangle 162"/>
        <xdr:cNvSpPr>
          <a:spLocks/>
        </xdr:cNvSpPr>
      </xdr:nvSpPr>
      <xdr:spPr>
        <a:xfrm>
          <a:off x="400050" y="5705475"/>
          <a:ext cx="10182225" cy="1943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123825</xdr:rowOff>
    </xdr:from>
    <xdr:to>
      <xdr:col>6</xdr:col>
      <xdr:colOff>0</xdr:colOff>
      <xdr:row>34</xdr:row>
      <xdr:rowOff>114300</xdr:rowOff>
    </xdr:to>
    <xdr:sp>
      <xdr:nvSpPr>
        <xdr:cNvPr id="115" name="Line 202"/>
        <xdr:cNvSpPr>
          <a:spLocks/>
        </xdr:cNvSpPr>
      </xdr:nvSpPr>
      <xdr:spPr>
        <a:xfrm flipV="1">
          <a:off x="3486150" y="5381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590550</xdr:colOff>
      <xdr:row>32</xdr:row>
      <xdr:rowOff>123825</xdr:rowOff>
    </xdr:from>
    <xdr:to>
      <xdr:col>14</xdr:col>
      <xdr:colOff>590550</xdr:colOff>
      <xdr:row>34</xdr:row>
      <xdr:rowOff>114300</xdr:rowOff>
    </xdr:to>
    <xdr:sp>
      <xdr:nvSpPr>
        <xdr:cNvPr id="116" name="Line 203"/>
        <xdr:cNvSpPr>
          <a:spLocks/>
        </xdr:cNvSpPr>
      </xdr:nvSpPr>
      <xdr:spPr>
        <a:xfrm flipV="1">
          <a:off x="8953500" y="5381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32</xdr:row>
      <xdr:rowOff>152400</xdr:rowOff>
    </xdr:from>
    <xdr:to>
      <xdr:col>10</xdr:col>
      <xdr:colOff>361950</xdr:colOff>
      <xdr:row>34</xdr:row>
      <xdr:rowOff>95250</xdr:rowOff>
    </xdr:to>
    <xdr:sp>
      <xdr:nvSpPr>
        <xdr:cNvPr id="117" name="Line 204"/>
        <xdr:cNvSpPr>
          <a:spLocks/>
        </xdr:cNvSpPr>
      </xdr:nvSpPr>
      <xdr:spPr>
        <a:xfrm>
          <a:off x="6286500" y="5410200"/>
          <a:ext cx="0" cy="2667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33</xdr:row>
      <xdr:rowOff>76200</xdr:rowOff>
    </xdr:from>
    <xdr:to>
      <xdr:col>8</xdr:col>
      <xdr:colOff>0</xdr:colOff>
      <xdr:row>33</xdr:row>
      <xdr:rowOff>76200</xdr:rowOff>
    </xdr:to>
    <xdr:sp>
      <xdr:nvSpPr>
        <xdr:cNvPr id="118" name="Line 205"/>
        <xdr:cNvSpPr>
          <a:spLocks/>
        </xdr:cNvSpPr>
      </xdr:nvSpPr>
      <xdr:spPr>
        <a:xfrm>
          <a:off x="3476625" y="54959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409575</xdr:colOff>
      <xdr:row>33</xdr:row>
      <xdr:rowOff>85725</xdr:rowOff>
    </xdr:from>
    <xdr:to>
      <xdr:col>11</xdr:col>
      <xdr:colOff>590550</xdr:colOff>
      <xdr:row>33</xdr:row>
      <xdr:rowOff>85725</xdr:rowOff>
    </xdr:to>
    <xdr:sp>
      <xdr:nvSpPr>
        <xdr:cNvPr id="119" name="Line 206"/>
        <xdr:cNvSpPr>
          <a:spLocks/>
        </xdr:cNvSpPr>
      </xdr:nvSpPr>
      <xdr:spPr>
        <a:xfrm>
          <a:off x="6334125" y="55054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85725</xdr:rowOff>
    </xdr:from>
    <xdr:to>
      <xdr:col>14</xdr:col>
      <xdr:colOff>581025</xdr:colOff>
      <xdr:row>33</xdr:row>
      <xdr:rowOff>85725</xdr:rowOff>
    </xdr:to>
    <xdr:sp>
      <xdr:nvSpPr>
        <xdr:cNvPr id="120" name="Line 207"/>
        <xdr:cNvSpPr>
          <a:spLocks/>
        </xdr:cNvSpPr>
      </xdr:nvSpPr>
      <xdr:spPr>
        <a:xfrm>
          <a:off x="7791450" y="550545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85725</xdr:rowOff>
    </xdr:from>
    <xdr:to>
      <xdr:col>10</xdr:col>
      <xdr:colOff>333375</xdr:colOff>
      <xdr:row>33</xdr:row>
      <xdr:rowOff>85725</xdr:rowOff>
    </xdr:to>
    <xdr:sp>
      <xdr:nvSpPr>
        <xdr:cNvPr id="121" name="Line 208"/>
        <xdr:cNvSpPr>
          <a:spLocks/>
        </xdr:cNvSpPr>
      </xdr:nvSpPr>
      <xdr:spPr>
        <a:xfrm>
          <a:off x="5314950" y="55054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56</xdr:row>
      <xdr:rowOff>66675</xdr:rowOff>
    </xdr:from>
    <xdr:to>
      <xdr:col>8</xdr:col>
      <xdr:colOff>152400</xdr:colOff>
      <xdr:row>56</xdr:row>
      <xdr:rowOff>66675</xdr:rowOff>
    </xdr:to>
    <xdr:sp>
      <xdr:nvSpPr>
        <xdr:cNvPr id="122" name="Line 215"/>
        <xdr:cNvSpPr>
          <a:spLocks/>
        </xdr:cNvSpPr>
      </xdr:nvSpPr>
      <xdr:spPr>
        <a:xfrm>
          <a:off x="4714875" y="78962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</xdr:row>
      <xdr:rowOff>104775</xdr:rowOff>
    </xdr:from>
    <xdr:to>
      <xdr:col>6</xdr:col>
      <xdr:colOff>152400</xdr:colOff>
      <xdr:row>29</xdr:row>
      <xdr:rowOff>104775</xdr:rowOff>
    </xdr:to>
    <xdr:sp>
      <xdr:nvSpPr>
        <xdr:cNvPr id="123" name="Line 216"/>
        <xdr:cNvSpPr>
          <a:spLocks/>
        </xdr:cNvSpPr>
      </xdr:nvSpPr>
      <xdr:spPr>
        <a:xfrm>
          <a:off x="3495675" y="4838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76200</xdr:rowOff>
    </xdr:from>
    <xdr:to>
      <xdr:col>3</xdr:col>
      <xdr:colOff>142875</xdr:colOff>
      <xdr:row>31</xdr:row>
      <xdr:rowOff>76200</xdr:rowOff>
    </xdr:to>
    <xdr:sp>
      <xdr:nvSpPr>
        <xdr:cNvPr id="124" name="Line 217"/>
        <xdr:cNvSpPr>
          <a:spLocks/>
        </xdr:cNvSpPr>
      </xdr:nvSpPr>
      <xdr:spPr>
        <a:xfrm>
          <a:off x="1552575" y="5172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104775</xdr:rowOff>
    </xdr:from>
    <xdr:to>
      <xdr:col>11</xdr:col>
      <xdr:colOff>142875</xdr:colOff>
      <xdr:row>29</xdr:row>
      <xdr:rowOff>104775</xdr:rowOff>
    </xdr:to>
    <xdr:sp>
      <xdr:nvSpPr>
        <xdr:cNvPr id="125" name="Line 218"/>
        <xdr:cNvSpPr>
          <a:spLocks/>
        </xdr:cNvSpPr>
      </xdr:nvSpPr>
      <xdr:spPr>
        <a:xfrm>
          <a:off x="6534150" y="4838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95250</xdr:rowOff>
    </xdr:from>
    <xdr:to>
      <xdr:col>3</xdr:col>
      <xdr:colOff>142875</xdr:colOff>
      <xdr:row>33</xdr:row>
      <xdr:rowOff>95250</xdr:rowOff>
    </xdr:to>
    <xdr:sp>
      <xdr:nvSpPr>
        <xdr:cNvPr id="126" name="Line 219"/>
        <xdr:cNvSpPr>
          <a:spLocks/>
        </xdr:cNvSpPr>
      </xdr:nvSpPr>
      <xdr:spPr>
        <a:xfrm>
          <a:off x="1552575" y="55149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85725</xdr:rowOff>
    </xdr:from>
    <xdr:to>
      <xdr:col>3</xdr:col>
      <xdr:colOff>142875</xdr:colOff>
      <xdr:row>37</xdr:row>
      <xdr:rowOff>85725</xdr:rowOff>
    </xdr:to>
    <xdr:sp>
      <xdr:nvSpPr>
        <xdr:cNvPr id="127" name="Line 220"/>
        <xdr:cNvSpPr>
          <a:spLocks/>
        </xdr:cNvSpPr>
      </xdr:nvSpPr>
      <xdr:spPr>
        <a:xfrm>
          <a:off x="1552575" y="61912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85725</xdr:rowOff>
    </xdr:from>
    <xdr:to>
      <xdr:col>3</xdr:col>
      <xdr:colOff>142875</xdr:colOff>
      <xdr:row>42</xdr:row>
      <xdr:rowOff>85725</xdr:rowOff>
    </xdr:to>
    <xdr:sp>
      <xdr:nvSpPr>
        <xdr:cNvPr id="128" name="Line 221"/>
        <xdr:cNvSpPr>
          <a:spLocks/>
        </xdr:cNvSpPr>
      </xdr:nvSpPr>
      <xdr:spPr>
        <a:xfrm>
          <a:off x="1552575" y="7000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57150</xdr:rowOff>
    </xdr:from>
    <xdr:to>
      <xdr:col>3</xdr:col>
      <xdr:colOff>142875</xdr:colOff>
      <xdr:row>44</xdr:row>
      <xdr:rowOff>57150</xdr:rowOff>
    </xdr:to>
    <xdr:sp>
      <xdr:nvSpPr>
        <xdr:cNvPr id="129" name="Line 222"/>
        <xdr:cNvSpPr>
          <a:spLocks/>
        </xdr:cNvSpPr>
      </xdr:nvSpPr>
      <xdr:spPr>
        <a:xfrm>
          <a:off x="1552575" y="72961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76200</xdr:rowOff>
    </xdr:from>
    <xdr:to>
      <xdr:col>3</xdr:col>
      <xdr:colOff>142875</xdr:colOff>
      <xdr:row>43</xdr:row>
      <xdr:rowOff>76200</xdr:rowOff>
    </xdr:to>
    <xdr:sp>
      <xdr:nvSpPr>
        <xdr:cNvPr id="130" name="Line 223"/>
        <xdr:cNvSpPr>
          <a:spLocks/>
        </xdr:cNvSpPr>
      </xdr:nvSpPr>
      <xdr:spPr>
        <a:xfrm>
          <a:off x="1552575" y="71532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66675</xdr:rowOff>
    </xdr:from>
    <xdr:to>
      <xdr:col>3</xdr:col>
      <xdr:colOff>142875</xdr:colOff>
      <xdr:row>39</xdr:row>
      <xdr:rowOff>66675</xdr:rowOff>
    </xdr:to>
    <xdr:sp>
      <xdr:nvSpPr>
        <xdr:cNvPr id="131" name="Line 224"/>
        <xdr:cNvSpPr>
          <a:spLocks/>
        </xdr:cNvSpPr>
      </xdr:nvSpPr>
      <xdr:spPr>
        <a:xfrm>
          <a:off x="1552575" y="64960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76200</xdr:rowOff>
    </xdr:from>
    <xdr:to>
      <xdr:col>3</xdr:col>
      <xdr:colOff>142875</xdr:colOff>
      <xdr:row>38</xdr:row>
      <xdr:rowOff>76200</xdr:rowOff>
    </xdr:to>
    <xdr:sp>
      <xdr:nvSpPr>
        <xdr:cNvPr id="132" name="Line 225"/>
        <xdr:cNvSpPr>
          <a:spLocks/>
        </xdr:cNvSpPr>
      </xdr:nvSpPr>
      <xdr:spPr>
        <a:xfrm>
          <a:off x="1552575" y="63436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showGridLines="0" zoomScale="85" zoomScaleNormal="85" zoomScalePageLayoutView="0" workbookViewId="0" topLeftCell="A3">
      <selection activeCell="O76" sqref="O76"/>
    </sheetView>
  </sheetViews>
  <sheetFormatPr defaultColWidth="9.140625" defaultRowHeight="12.75"/>
  <cols>
    <col min="2" max="2" width="12.421875" style="0" customWidth="1"/>
    <col min="4" max="4" width="8.421875" style="0" customWidth="1"/>
    <col min="8" max="8" width="12.28125" style="0" customWidth="1"/>
    <col min="9" max="9" width="11.00390625" style="0" customWidth="1"/>
    <col min="11" max="11" width="4.28125" style="0" customWidth="1"/>
    <col min="12" max="12" width="13.00390625" style="0" customWidth="1"/>
  </cols>
  <sheetData>
    <row r="1" ht="12.75">
      <c r="B1" s="110" t="s">
        <v>218</v>
      </c>
    </row>
    <row r="3" ht="12.75">
      <c r="B3" s="4" t="s">
        <v>10</v>
      </c>
    </row>
    <row r="5" ht="12.75">
      <c r="B5" s="110" t="s">
        <v>219</v>
      </c>
    </row>
    <row r="6" ht="12.75">
      <c r="B6" t="s">
        <v>209</v>
      </c>
    </row>
    <row r="7" ht="12.75">
      <c r="B7" t="s">
        <v>131</v>
      </c>
    </row>
    <row r="8" ht="12.75">
      <c r="B8" t="s">
        <v>137</v>
      </c>
    </row>
    <row r="9" ht="12.75">
      <c r="B9" t="s">
        <v>132</v>
      </c>
    </row>
    <row r="11" ht="12.75">
      <c r="B11" t="s">
        <v>0</v>
      </c>
    </row>
    <row r="12" ht="12.75">
      <c r="B12" s="110" t="s">
        <v>220</v>
      </c>
    </row>
    <row r="13" ht="12.75">
      <c r="B13" t="s">
        <v>141</v>
      </c>
    </row>
    <row r="14" ht="12.75">
      <c r="B14" t="s">
        <v>140</v>
      </c>
    </row>
    <row r="15" ht="12.75">
      <c r="B15" t="s">
        <v>138</v>
      </c>
    </row>
    <row r="16" ht="12.75">
      <c r="B16" t="s">
        <v>139</v>
      </c>
    </row>
    <row r="18" ht="12.75">
      <c r="B18" s="110" t="s">
        <v>221</v>
      </c>
    </row>
    <row r="19" ht="12.75">
      <c r="B19" s="110" t="s">
        <v>222</v>
      </c>
    </row>
    <row r="20" ht="12.75">
      <c r="B20" s="110" t="s">
        <v>223</v>
      </c>
    </row>
    <row r="21" spans="1:2" ht="12.75">
      <c r="A21" s="110"/>
      <c r="B21" s="110" t="s">
        <v>224</v>
      </c>
    </row>
    <row r="22" ht="12.75">
      <c r="B22" t="s">
        <v>191</v>
      </c>
    </row>
    <row r="24" ht="12.75">
      <c r="B24" s="110" t="s">
        <v>233</v>
      </c>
    </row>
    <row r="26" ht="12.75">
      <c r="B26" s="64" t="s">
        <v>163</v>
      </c>
    </row>
    <row r="28" spans="2:5" ht="12.75">
      <c r="B28" s="27" t="s">
        <v>122</v>
      </c>
      <c r="C28" t="s">
        <v>142</v>
      </c>
      <c r="D28" s="51"/>
      <c r="E28" s="50"/>
    </row>
    <row r="29" spans="2:5" ht="12.75">
      <c r="B29" s="34" t="s">
        <v>123</v>
      </c>
      <c r="C29" t="s">
        <v>198</v>
      </c>
      <c r="D29" s="52"/>
      <c r="E29" s="50"/>
    </row>
    <row r="30" spans="2:5" ht="12.75">
      <c r="B30" s="35" t="s">
        <v>124</v>
      </c>
      <c r="C30" t="s">
        <v>143</v>
      </c>
      <c r="D30" s="51"/>
      <c r="E30" s="50"/>
    </row>
    <row r="31" ht="12.75">
      <c r="C31" s="110" t="s">
        <v>225</v>
      </c>
    </row>
    <row r="32" spans="2:3" ht="12.75">
      <c r="B32" s="123" t="s">
        <v>127</v>
      </c>
      <c r="C32" s="124" t="s">
        <v>231</v>
      </c>
    </row>
    <row r="34" ht="12.75">
      <c r="B34" s="64" t="s">
        <v>1</v>
      </c>
    </row>
    <row r="36" ht="12.75">
      <c r="B36" t="s">
        <v>160</v>
      </c>
    </row>
    <row r="37" spans="2:5" ht="12.75">
      <c r="B37" s="34" t="s">
        <v>125</v>
      </c>
      <c r="C37" s="50" t="s">
        <v>161</v>
      </c>
      <c r="D37" s="50"/>
      <c r="E37" s="50"/>
    </row>
    <row r="38" ht="12.75">
      <c r="C38" t="s">
        <v>162</v>
      </c>
    </row>
    <row r="40" ht="12.75">
      <c r="B40" t="s">
        <v>206</v>
      </c>
    </row>
    <row r="41" ht="12.75">
      <c r="C41" t="s">
        <v>208</v>
      </c>
    </row>
    <row r="42" ht="12.75">
      <c r="C42" t="s">
        <v>207</v>
      </c>
    </row>
    <row r="43" spans="2:3" ht="12.75">
      <c r="B43" s="45" t="s">
        <v>126</v>
      </c>
      <c r="C43" t="s">
        <v>133</v>
      </c>
    </row>
    <row r="44" spans="2:3" ht="12.75">
      <c r="B44" s="54"/>
      <c r="C44" t="s">
        <v>134</v>
      </c>
    </row>
    <row r="45" spans="2:4" ht="12.75">
      <c r="B45" s="53" t="s">
        <v>127</v>
      </c>
      <c r="C45" t="s">
        <v>144</v>
      </c>
      <c r="D45" s="54"/>
    </row>
    <row r="46" spans="2:4" ht="12.75">
      <c r="B46" s="51"/>
      <c r="D46" s="54"/>
    </row>
    <row r="47" ht="12.75">
      <c r="B47" t="s">
        <v>146</v>
      </c>
    </row>
    <row r="48" ht="12.75">
      <c r="C48" t="s">
        <v>147</v>
      </c>
    </row>
    <row r="49" spans="2:3" ht="12.75">
      <c r="B49" s="45" t="s">
        <v>126</v>
      </c>
      <c r="C49" t="s">
        <v>128</v>
      </c>
    </row>
    <row r="50" spans="2:3" ht="12.75">
      <c r="B50" s="53" t="s">
        <v>127</v>
      </c>
      <c r="C50" t="s">
        <v>148</v>
      </c>
    </row>
    <row r="51" ht="12.75">
      <c r="C51" t="s">
        <v>135</v>
      </c>
    </row>
    <row r="52" ht="12.75">
      <c r="C52" t="s">
        <v>136</v>
      </c>
    </row>
    <row r="54" ht="12.75">
      <c r="B54" s="110" t="s">
        <v>217</v>
      </c>
    </row>
    <row r="55" spans="2:4" ht="12.75">
      <c r="B55" s="35" t="s">
        <v>158</v>
      </c>
      <c r="C55" t="s">
        <v>159</v>
      </c>
      <c r="D55" s="54"/>
    </row>
    <row r="56" spans="2:4" ht="12.75">
      <c r="B56" s="51"/>
      <c r="D56" s="54"/>
    </row>
    <row r="57" spans="2:9" ht="12.75">
      <c r="B57" s="65" t="s">
        <v>129</v>
      </c>
      <c r="C57" s="65"/>
      <c r="D57" s="65"/>
      <c r="E57" s="65"/>
      <c r="F57" s="65"/>
      <c r="G57" s="65"/>
      <c r="H57" s="65"/>
      <c r="I57" s="65"/>
    </row>
    <row r="58" ht="12.75">
      <c r="C58" t="s">
        <v>149</v>
      </c>
    </row>
    <row r="59" spans="2:3" ht="12.75">
      <c r="B59" s="45" t="s">
        <v>122</v>
      </c>
      <c r="C59" t="s">
        <v>130</v>
      </c>
    </row>
    <row r="60" spans="2:3" ht="12.75">
      <c r="B60" s="34" t="s">
        <v>123</v>
      </c>
      <c r="C60" t="s">
        <v>145</v>
      </c>
    </row>
    <row r="63" ht="12.75">
      <c r="B63" s="4" t="s">
        <v>179</v>
      </c>
    </row>
    <row r="65" ht="12.75">
      <c r="B65" t="s">
        <v>185</v>
      </c>
    </row>
    <row r="66" ht="12.75">
      <c r="B66" t="s">
        <v>186</v>
      </c>
    </row>
    <row r="67" ht="12.75">
      <c r="B67" t="s">
        <v>187</v>
      </c>
    </row>
    <row r="68" ht="12.75">
      <c r="B68" t="s">
        <v>188</v>
      </c>
    </row>
    <row r="69" ht="12.75">
      <c r="B69" t="s">
        <v>189</v>
      </c>
    </row>
    <row r="71" ht="12.75">
      <c r="B71" t="s">
        <v>184</v>
      </c>
    </row>
    <row r="72" ht="12.75">
      <c r="B72" t="s">
        <v>178</v>
      </c>
    </row>
    <row r="74" spans="2:3" ht="12.75">
      <c r="B74" s="4" t="s">
        <v>190</v>
      </c>
      <c r="C74" s="4"/>
    </row>
    <row r="75" spans="2:3" ht="12.75">
      <c r="B75" s="4"/>
      <c r="C75" s="4"/>
    </row>
    <row r="76" ht="12.75">
      <c r="B76" t="s">
        <v>150</v>
      </c>
    </row>
    <row r="77" ht="12.75">
      <c r="B77" t="s">
        <v>151</v>
      </c>
    </row>
    <row r="78" ht="12.75">
      <c r="B78" t="s">
        <v>200</v>
      </c>
    </row>
    <row r="79" ht="12.75">
      <c r="B79" t="s">
        <v>201</v>
      </c>
    </row>
    <row r="80" ht="12.75">
      <c r="B80" t="s">
        <v>202</v>
      </c>
    </row>
    <row r="82" ht="12.75">
      <c r="B82" s="4" t="s">
        <v>226</v>
      </c>
    </row>
    <row r="84" ht="12.75">
      <c r="B84" t="s">
        <v>205</v>
      </c>
    </row>
    <row r="85" ht="12.75">
      <c r="B85" t="s">
        <v>204</v>
      </c>
    </row>
    <row r="86" ht="12.75">
      <c r="B86" t="s">
        <v>203</v>
      </c>
    </row>
    <row r="88" ht="12.75">
      <c r="B88" t="s">
        <v>234</v>
      </c>
    </row>
  </sheetData>
  <sheetProtection password="CD92" sheet="1" selectLockedCells="1" selectUnlockedCells="1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0"/>
  <sheetViews>
    <sheetView showGridLines="0" tabSelected="1" zoomScalePageLayoutView="0" workbookViewId="0" topLeftCell="A1">
      <selection activeCell="L15" sqref="L15"/>
    </sheetView>
  </sheetViews>
  <sheetFormatPr defaultColWidth="9.140625" defaultRowHeight="12.75"/>
  <cols>
    <col min="1" max="1" width="11.57421875" style="0" customWidth="1"/>
    <col min="2" max="2" width="13.140625" style="0" customWidth="1"/>
    <col min="3" max="3" width="5.140625" style="0" customWidth="1"/>
    <col min="4" max="4" width="9.7109375" style="0" customWidth="1"/>
    <col min="5" max="5" width="12.8515625" style="0" customWidth="1"/>
    <col min="6" max="6" width="13.140625" style="0" bestFit="1" customWidth="1"/>
  </cols>
  <sheetData>
    <row r="1" ht="12.75">
      <c r="B1" s="4" t="s">
        <v>181</v>
      </c>
    </row>
    <row r="3" spans="8:10" ht="12.75">
      <c r="H3" s="125"/>
      <c r="I3" s="125"/>
      <c r="J3" s="125"/>
    </row>
    <row r="4" ht="12.75">
      <c r="B4" t="s">
        <v>9</v>
      </c>
    </row>
    <row r="5" ht="12.75">
      <c r="B5" t="s">
        <v>112</v>
      </c>
    </row>
    <row r="6" spans="2:11" ht="12.75">
      <c r="B6" s="22" t="s">
        <v>166</v>
      </c>
      <c r="C6" s="22"/>
      <c r="D6" s="22"/>
      <c r="E6" s="22"/>
      <c r="F6" s="22"/>
      <c r="G6" s="22"/>
      <c r="H6" s="22"/>
      <c r="I6" s="22"/>
      <c r="J6" s="22"/>
      <c r="K6" s="22"/>
    </row>
    <row r="7" spans="3:6" ht="12.75">
      <c r="C7" s="28" t="s">
        <v>96</v>
      </c>
      <c r="D7" s="88">
        <v>34</v>
      </c>
      <c r="E7" s="69"/>
      <c r="F7" s="51"/>
    </row>
    <row r="8" spans="2:12" ht="12.75">
      <c r="B8" s="38" t="s">
        <v>180</v>
      </c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2:6" ht="12.75">
      <c r="B9" s="54" t="s">
        <v>176</v>
      </c>
      <c r="C9" s="74"/>
      <c r="D9" s="74"/>
      <c r="E9" s="39"/>
      <c r="F9" s="9"/>
    </row>
    <row r="10" spans="3:10" ht="12.75">
      <c r="C10" s="31" t="s">
        <v>99</v>
      </c>
      <c r="D10" s="88">
        <v>10</v>
      </c>
      <c r="E10" s="69"/>
      <c r="F10" s="51"/>
      <c r="G10" s="70"/>
      <c r="H10" s="51"/>
      <c r="I10" s="70"/>
      <c r="J10" s="51"/>
    </row>
    <row r="12" spans="2:11" ht="12.75">
      <c r="B12" s="22" t="s">
        <v>153</v>
      </c>
      <c r="C12" s="22"/>
      <c r="D12" s="22"/>
      <c r="E12" s="22"/>
      <c r="F12" s="22"/>
      <c r="G12" s="22"/>
      <c r="H12" s="22"/>
      <c r="I12" s="22"/>
      <c r="J12" s="22"/>
      <c r="K12" s="22"/>
    </row>
    <row r="13" spans="3:8" ht="12.75">
      <c r="C13" s="83" t="s">
        <v>103</v>
      </c>
      <c r="D13" s="84"/>
      <c r="E13" s="91">
        <v>11.226978500273807</v>
      </c>
      <c r="F13" s="85" t="s">
        <v>104</v>
      </c>
      <c r="G13" s="84"/>
      <c r="H13" s="92">
        <v>200000</v>
      </c>
    </row>
    <row r="14" spans="2:8" ht="12.75">
      <c r="B14" s="111" t="s">
        <v>212</v>
      </c>
      <c r="C14" s="116" t="s">
        <v>213</v>
      </c>
      <c r="D14" s="111" t="s">
        <v>215</v>
      </c>
      <c r="E14" s="73"/>
      <c r="F14" s="73"/>
      <c r="G14" s="73"/>
      <c r="H14" s="73"/>
    </row>
    <row r="15" spans="3:9" ht="12.75">
      <c r="C15" s="117" t="s">
        <v>227</v>
      </c>
      <c r="D15" s="118"/>
      <c r="E15" s="119"/>
      <c r="F15" s="108" t="s">
        <v>210</v>
      </c>
      <c r="G15" s="120" t="s">
        <v>230</v>
      </c>
      <c r="H15" s="22"/>
      <c r="I15" s="22"/>
    </row>
    <row r="16" spans="3:11" ht="12.75">
      <c r="C16" s="116" t="s">
        <v>214</v>
      </c>
      <c r="D16" s="121" t="s">
        <v>216</v>
      </c>
      <c r="E16" s="22"/>
      <c r="F16" s="22"/>
      <c r="G16" s="22"/>
      <c r="H16" s="22"/>
      <c r="I16" s="22"/>
      <c r="J16" s="22"/>
      <c r="K16" s="112"/>
    </row>
    <row r="17" spans="3:11" ht="12.75">
      <c r="C17" s="28" t="s">
        <v>93</v>
      </c>
      <c r="D17" s="58">
        <f>IF(F15="Y",H17*D18%,H17/2)</f>
        <v>100</v>
      </c>
      <c r="E17" s="29" t="s">
        <v>94</v>
      </c>
      <c r="F17" s="58">
        <f>IF(F15="Y",H17*F18%,H17/2)</f>
        <v>100</v>
      </c>
      <c r="G17" s="69"/>
      <c r="H17" s="93">
        <v>200</v>
      </c>
      <c r="I17" s="73"/>
      <c r="J17" s="71"/>
      <c r="K17" s="72"/>
    </row>
    <row r="18" spans="1:256" ht="12.75">
      <c r="A18" s="111"/>
      <c r="B18" s="111" t="s">
        <v>211</v>
      </c>
      <c r="C18" s="111"/>
      <c r="D18" s="113">
        <v>40</v>
      </c>
      <c r="E18" s="111"/>
      <c r="F18" s="113">
        <v>60</v>
      </c>
      <c r="G18" s="111"/>
      <c r="H18" s="22" t="s">
        <v>194</v>
      </c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  <c r="IR18" s="111"/>
      <c r="IS18" s="111"/>
      <c r="IT18" s="111"/>
      <c r="IU18" s="111"/>
      <c r="IV18" s="111"/>
    </row>
    <row r="21" spans="2:13" ht="15.75">
      <c r="B21" s="79" t="s">
        <v>110</v>
      </c>
      <c r="C21" s="79"/>
      <c r="D21" s="9"/>
      <c r="E21" s="9"/>
      <c r="G21" s="51"/>
      <c r="I21" s="9"/>
      <c r="J21" s="9"/>
      <c r="K21" s="9"/>
      <c r="L21" s="86"/>
      <c r="M21" s="50"/>
    </row>
    <row r="22" spans="12:13" ht="12.75">
      <c r="L22" s="50"/>
      <c r="M22" s="50"/>
    </row>
    <row r="23" spans="2:13" ht="12.75">
      <c r="B23" s="80" t="s">
        <v>109</v>
      </c>
      <c r="C23" s="81"/>
      <c r="G23" s="48">
        <f>F60</f>
        <v>1.428648446326609</v>
      </c>
      <c r="K23" s="48">
        <f>F61</f>
        <v>1.4286484463266085</v>
      </c>
      <c r="M23" s="62"/>
    </row>
    <row r="24" spans="10:13" ht="12.75">
      <c r="J24" s="62"/>
      <c r="K24" s="50"/>
      <c r="L24" s="50"/>
      <c r="M24" s="62"/>
    </row>
    <row r="25" spans="2:13" ht="12.75">
      <c r="B25" s="80" t="s">
        <v>157</v>
      </c>
      <c r="C25" s="81"/>
      <c r="H25" s="63">
        <f>I43</f>
        <v>17</v>
      </c>
      <c r="J25" s="63">
        <f>F46-I43</f>
        <v>17</v>
      </c>
      <c r="L25" s="50"/>
      <c r="M25" s="62"/>
    </row>
    <row r="27" spans="2:3" ht="15.75">
      <c r="B27" s="79" t="s">
        <v>111</v>
      </c>
      <c r="C27" s="79"/>
    </row>
    <row r="28" spans="2:11" ht="12.75">
      <c r="B28" s="80" t="s">
        <v>168</v>
      </c>
      <c r="C28" s="81"/>
      <c r="I28" s="27">
        <f>F46</f>
        <v>34</v>
      </c>
      <c r="K28" s="51"/>
    </row>
    <row r="29" spans="2:9" ht="12.75">
      <c r="B29" s="80" t="s">
        <v>5</v>
      </c>
      <c r="C29" s="81"/>
      <c r="I29" s="21"/>
    </row>
    <row r="30" spans="2:13" ht="12.75">
      <c r="B30" s="80" t="s">
        <v>174</v>
      </c>
      <c r="C30" s="81"/>
      <c r="E30" s="60">
        <f>F49</f>
        <v>10</v>
      </c>
      <c r="I30" s="61">
        <f>F49+F46</f>
        <v>44</v>
      </c>
      <c r="J30" s="61"/>
      <c r="M30" s="61">
        <f>I30+F51</f>
        <v>54</v>
      </c>
    </row>
    <row r="31" spans="2:3" ht="12.75">
      <c r="B31" s="9"/>
      <c r="C31" s="9"/>
    </row>
    <row r="32" spans="2:3" ht="12.75">
      <c r="B32" s="12"/>
      <c r="C32" s="9"/>
    </row>
    <row r="33" spans="2:14" ht="12.75">
      <c r="B33" s="80" t="s">
        <v>167</v>
      </c>
      <c r="C33" s="81"/>
      <c r="F33" s="46">
        <f>F49</f>
        <v>10</v>
      </c>
      <c r="H33" s="23">
        <f>F46-F50</f>
        <v>17</v>
      </c>
      <c r="I33" s="75"/>
      <c r="J33" s="51">
        <f>F50</f>
        <v>17</v>
      </c>
      <c r="L33" s="23"/>
      <c r="M33" s="21">
        <f>F51</f>
        <v>10</v>
      </c>
      <c r="N33" s="76"/>
    </row>
    <row r="34" spans="2:12" ht="12.75">
      <c r="B34" s="80" t="s">
        <v>170</v>
      </c>
      <c r="C34" s="81"/>
      <c r="F34" s="22">
        <f>F49+F50</f>
        <v>27</v>
      </c>
      <c r="L34" s="21">
        <f>J33+M33</f>
        <v>27</v>
      </c>
    </row>
    <row r="35" spans="2:12" ht="12.75">
      <c r="B35" s="5" t="s">
        <v>171</v>
      </c>
      <c r="C35" s="7"/>
      <c r="F35" s="22">
        <f>F49+F50</f>
        <v>27</v>
      </c>
      <c r="J35" s="21"/>
      <c r="L35" s="21">
        <f>F35+F50+F51</f>
        <v>54</v>
      </c>
    </row>
    <row r="36" spans="2:3" ht="12.75">
      <c r="B36" s="11" t="s">
        <v>173</v>
      </c>
      <c r="C36" s="13"/>
    </row>
    <row r="38" ht="12.75" hidden="1"/>
    <row r="39" ht="12.75" hidden="1"/>
    <row r="40" ht="12.75" hidden="1">
      <c r="A40" s="4" t="s">
        <v>11</v>
      </c>
    </row>
    <row r="41" spans="2:8" ht="12.75" hidden="1">
      <c r="B41" t="s">
        <v>12</v>
      </c>
      <c r="H41" t="s">
        <v>164</v>
      </c>
    </row>
    <row r="42" spans="4:9" ht="12.75" hidden="1">
      <c r="D42" s="5" t="s">
        <v>13</v>
      </c>
      <c r="E42" s="6"/>
      <c r="F42" s="55">
        <f>D17/2</f>
        <v>50</v>
      </c>
      <c r="I42" t="s">
        <v>86</v>
      </c>
    </row>
    <row r="43" spans="4:9" ht="12.75" hidden="1">
      <c r="D43" s="8" t="s">
        <v>14</v>
      </c>
      <c r="E43" s="9"/>
      <c r="F43" s="56">
        <f>F17/2</f>
        <v>50</v>
      </c>
      <c r="H43" s="110"/>
      <c r="I43">
        <f>F17*F46/H17</f>
        <v>17</v>
      </c>
    </row>
    <row r="44" spans="4:6" ht="12.75" hidden="1">
      <c r="D44" s="6"/>
      <c r="E44" s="6"/>
      <c r="F44" s="6"/>
    </row>
    <row r="45" ht="12.75" hidden="1">
      <c r="B45" t="s">
        <v>40</v>
      </c>
    </row>
    <row r="46" spans="4:6" ht="12.75" hidden="1">
      <c r="D46" s="5" t="s">
        <v>41</v>
      </c>
      <c r="E46" s="6"/>
      <c r="F46" s="7">
        <f>D7</f>
        <v>34</v>
      </c>
    </row>
    <row r="47" spans="4:6" ht="12.75" hidden="1">
      <c r="D47" s="6"/>
      <c r="E47" s="6"/>
      <c r="F47" s="6"/>
    </row>
    <row r="48" spans="2:7" ht="12.75" hidden="1">
      <c r="B48" t="s">
        <v>16</v>
      </c>
      <c r="G48" s="4" t="s">
        <v>165</v>
      </c>
    </row>
    <row r="49" spans="4:6" ht="12.75" hidden="1">
      <c r="D49" s="5" t="s">
        <v>30</v>
      </c>
      <c r="E49" s="6"/>
      <c r="F49" s="7">
        <f>D10</f>
        <v>10</v>
      </c>
    </row>
    <row r="50" spans="4:6" ht="12.75" hidden="1">
      <c r="D50" s="8" t="s">
        <v>31</v>
      </c>
      <c r="E50" s="9"/>
      <c r="F50" s="10">
        <f>F46/2</f>
        <v>17</v>
      </c>
    </row>
    <row r="51" spans="4:16" ht="12.75" hidden="1">
      <c r="D51" s="8" t="s">
        <v>32</v>
      </c>
      <c r="E51" s="9"/>
      <c r="F51" s="10">
        <f>D10</f>
        <v>10</v>
      </c>
      <c r="L51" s="5" t="s">
        <v>199</v>
      </c>
      <c r="M51" s="6"/>
      <c r="N51" s="6"/>
      <c r="O51" s="6"/>
      <c r="P51" s="7"/>
    </row>
    <row r="52" spans="4:16" ht="12.75" hidden="1">
      <c r="D52" s="6"/>
      <c r="E52" s="6"/>
      <c r="F52" s="6"/>
      <c r="L52" s="98"/>
      <c r="M52" s="99"/>
      <c r="N52" s="99"/>
      <c r="O52" s="99"/>
      <c r="P52" s="100"/>
    </row>
    <row r="53" spans="2:16" ht="12.75" hidden="1">
      <c r="B53" t="s">
        <v>17</v>
      </c>
      <c r="L53" s="98"/>
      <c r="M53" s="99"/>
      <c r="N53" s="99"/>
      <c r="O53" s="99"/>
      <c r="P53" s="100"/>
    </row>
    <row r="54" spans="4:16" ht="12.75" hidden="1">
      <c r="D54" s="5" t="s">
        <v>18</v>
      </c>
      <c r="E54" s="6"/>
      <c r="F54" s="7">
        <f>E13</f>
        <v>11.226978500273807</v>
      </c>
      <c r="L54" s="98"/>
      <c r="M54" s="99"/>
      <c r="N54" s="99"/>
      <c r="O54" s="99"/>
      <c r="P54" s="100"/>
    </row>
    <row r="55" spans="4:16" ht="12.75" hidden="1">
      <c r="D55" s="8"/>
      <c r="E55" s="9"/>
      <c r="F55" s="10">
        <f>F54*0.0254</f>
        <v>0.2851652539069547</v>
      </c>
      <c r="L55" s="98"/>
      <c r="M55" s="99"/>
      <c r="N55" s="99"/>
      <c r="O55" s="99"/>
      <c r="P55" s="100"/>
    </row>
    <row r="56" spans="4:16" ht="12.75" hidden="1">
      <c r="D56" s="11" t="s">
        <v>36</v>
      </c>
      <c r="E56" s="12"/>
      <c r="F56" s="14">
        <f>H13</f>
        <v>200000</v>
      </c>
      <c r="L56" s="98"/>
      <c r="M56" s="99"/>
      <c r="N56" s="99"/>
      <c r="O56" s="99"/>
      <c r="P56" s="100"/>
    </row>
    <row r="57" spans="12:16" ht="12.75" hidden="1">
      <c r="L57" s="98"/>
      <c r="M57" s="99"/>
      <c r="N57" s="99"/>
      <c r="O57" s="99"/>
      <c r="P57" s="100"/>
    </row>
    <row r="58" spans="1:16" ht="12.75" hidden="1">
      <c r="A58" s="4" t="s">
        <v>25</v>
      </c>
      <c r="L58" s="98"/>
      <c r="M58" s="99"/>
      <c r="N58" s="99"/>
      <c r="O58" s="99"/>
      <c r="P58" s="100"/>
    </row>
    <row r="59" spans="2:16" ht="12.75" hidden="1">
      <c r="B59" t="s">
        <v>26</v>
      </c>
      <c r="L59" s="98"/>
      <c r="M59" s="99"/>
      <c r="N59" s="99"/>
      <c r="O59" s="99"/>
      <c r="P59" s="100"/>
    </row>
    <row r="60" spans="4:16" ht="12.75" hidden="1">
      <c r="D60" s="5" t="s">
        <v>27</v>
      </c>
      <c r="E60" s="6"/>
      <c r="F60" s="7">
        <f>D99</f>
        <v>1.428648446326609</v>
      </c>
      <c r="L60" s="98"/>
      <c r="M60" s="99"/>
      <c r="N60" s="99"/>
      <c r="O60" s="99"/>
      <c r="P60" s="100"/>
    </row>
    <row r="61" spans="4:16" ht="12.75" hidden="1">
      <c r="D61" s="8" t="s">
        <v>28</v>
      </c>
      <c r="E61" s="9"/>
      <c r="F61" s="10">
        <f>D100</f>
        <v>1.4286484463266085</v>
      </c>
      <c r="L61" s="98"/>
      <c r="M61" s="99"/>
      <c r="N61" s="99"/>
      <c r="O61" s="99"/>
      <c r="P61" s="100"/>
    </row>
    <row r="62" spans="4:16" ht="12.75" hidden="1">
      <c r="D62" s="6" t="s">
        <v>177</v>
      </c>
      <c r="E62" s="6"/>
      <c r="F62" s="6">
        <f>F60-F61</f>
        <v>0</v>
      </c>
      <c r="L62" s="101"/>
      <c r="M62" s="102"/>
      <c r="N62" s="102"/>
      <c r="O62" s="102"/>
      <c r="P62" s="103"/>
    </row>
    <row r="63" ht="12.75" hidden="1"/>
    <row r="64" spans="27:28" ht="12.75" hidden="1">
      <c r="AA64" t="s">
        <v>29</v>
      </c>
      <c r="AB64" t="e">
        <f>#REF!*#REF!/6/#REF!/#REF!/#REF!*(2*#REF!*#REF!*#REF!+#REF!*(#REF!+#REF!)-#REF!*(#REF!+#REF!))</f>
        <v>#REF!</v>
      </c>
    </row>
    <row r="65" spans="27:28" ht="12.75" hidden="1">
      <c r="AA65" t="s">
        <v>81</v>
      </c>
      <c r="AB65" t="e">
        <f>#REF!*#REF!/6/#REF!/#REF!/#REF!*(2*#REF!*#REF!*#REF!+#REF!*(#REF!+#REF!)-#REF!*(#REF!+#REF!))</f>
        <v>#REF!</v>
      </c>
    </row>
    <row r="66" ht="12.75" hidden="1"/>
    <row r="67" ht="12.75" hidden="1"/>
    <row r="68" ht="12.75" hidden="1">
      <c r="A68" t="s">
        <v>35</v>
      </c>
    </row>
    <row r="69" ht="12.75" hidden="1">
      <c r="B69" t="s">
        <v>17</v>
      </c>
    </row>
    <row r="70" spans="4:7" ht="12.75" hidden="1">
      <c r="D70" t="s">
        <v>37</v>
      </c>
      <c r="F70">
        <f>PI()*F55^4/64</f>
        <v>0.00032460584007221025</v>
      </c>
      <c r="G70" t="s">
        <v>38</v>
      </c>
    </row>
    <row r="71" spans="8:9" ht="12.75" hidden="1">
      <c r="H71" s="125" t="s">
        <v>51</v>
      </c>
      <c r="I71" s="125"/>
    </row>
    <row r="72" spans="5:11" ht="12.75" hidden="1">
      <c r="E72" t="s">
        <v>20</v>
      </c>
      <c r="F72" t="s">
        <v>39</v>
      </c>
      <c r="G72" t="s">
        <v>72</v>
      </c>
      <c r="H72" s="3" t="s">
        <v>73</v>
      </c>
      <c r="I72" s="3" t="s">
        <v>74</v>
      </c>
      <c r="J72" t="s">
        <v>49</v>
      </c>
      <c r="K72" t="s">
        <v>50</v>
      </c>
    </row>
    <row r="73" spans="4:11" ht="12.75" hidden="1">
      <c r="D73" t="s">
        <v>34</v>
      </c>
      <c r="E73">
        <f>F46-F50+F49</f>
        <v>27</v>
      </c>
      <c r="F73" s="1">
        <f>4*$F$56*$F$70/E73</f>
        <v>9.617950816954377</v>
      </c>
      <c r="G73">
        <f>F42/1000*9.8</f>
        <v>0.49000000000000005</v>
      </c>
      <c r="H73">
        <f>F49</f>
        <v>10</v>
      </c>
      <c r="I73">
        <f>E73-H73</f>
        <v>17</v>
      </c>
      <c r="J73">
        <f>G73*H73*(E73-H73)^2/E73^2</f>
        <v>1.9425240054869686</v>
      </c>
      <c r="K73">
        <f>G73*H73^2*(E73-H73)/E73^2</f>
        <v>1.142661179698217</v>
      </c>
    </row>
    <row r="74" spans="4:11" ht="12.75" hidden="1">
      <c r="D74" t="s">
        <v>43</v>
      </c>
      <c r="E74">
        <f>F50+F51</f>
        <v>27</v>
      </c>
      <c r="F74" s="1">
        <f>4*$F$56*$F$70/E74</f>
        <v>9.617950816954377</v>
      </c>
      <c r="G74">
        <f>F43/1000*9.8</f>
        <v>0.49000000000000005</v>
      </c>
      <c r="H74">
        <f>F50</f>
        <v>17</v>
      </c>
      <c r="I74">
        <f>E74-H74</f>
        <v>10</v>
      </c>
      <c r="J74">
        <f>G74*H74*(E74-H74)^2/E74^2</f>
        <v>1.1426611796982167</v>
      </c>
      <c r="K74">
        <f>G74*H74^2*(E74-H74)/E74^2</f>
        <v>1.9425240054869686</v>
      </c>
    </row>
    <row r="75" ht="12.75" hidden="1">
      <c r="F75" s="1"/>
    </row>
    <row r="76" ht="12.75" hidden="1">
      <c r="F76" s="1"/>
    </row>
    <row r="77" ht="12.75" hidden="1"/>
    <row r="78" ht="12.75" hidden="1"/>
    <row r="79" spans="5:9" ht="12.75" hidden="1">
      <c r="E79" t="s">
        <v>52</v>
      </c>
      <c r="F79" t="s">
        <v>53</v>
      </c>
      <c r="G79" t="s">
        <v>54</v>
      </c>
      <c r="H79" t="s">
        <v>47</v>
      </c>
      <c r="I79" t="s">
        <v>48</v>
      </c>
    </row>
    <row r="80" spans="4:10" ht="12.75" hidden="1">
      <c r="D80" t="s">
        <v>45</v>
      </c>
      <c r="E80" s="1">
        <f>F73</f>
        <v>9.617950816954377</v>
      </c>
      <c r="F80" s="1">
        <f>F74</f>
        <v>9.617950816954377</v>
      </c>
      <c r="G80" s="1">
        <f>SUM(E80:F80)</f>
        <v>19.235901633908753</v>
      </c>
      <c r="H80" s="2">
        <f>E80/G80</f>
        <v>0.5</v>
      </c>
      <c r="I80" s="2">
        <f>F80/G80</f>
        <v>0.5</v>
      </c>
      <c r="J80" s="2">
        <f>SUM(H80:I80)</f>
        <v>1</v>
      </c>
    </row>
    <row r="81" spans="5:10" ht="12.75" hidden="1">
      <c r="E81" s="1"/>
      <c r="F81" s="1"/>
      <c r="G81" s="1"/>
      <c r="H81" s="2"/>
      <c r="I81" s="2"/>
      <c r="J81" s="2"/>
    </row>
    <row r="82" ht="12.75" hidden="1"/>
    <row r="83" ht="12.75" hidden="1">
      <c r="B83" t="s">
        <v>55</v>
      </c>
    </row>
    <row r="84" spans="4:7" ht="12.75" hidden="1">
      <c r="D84" t="s">
        <v>56</v>
      </c>
      <c r="E84" t="s">
        <v>57</v>
      </c>
      <c r="F84" t="s">
        <v>57</v>
      </c>
      <c r="G84" t="s">
        <v>58</v>
      </c>
    </row>
    <row r="85" spans="2:9" ht="12.75" hidden="1">
      <c r="B85" t="s">
        <v>60</v>
      </c>
      <c r="D85" s="2"/>
      <c r="E85" s="2">
        <f>H80</f>
        <v>0.5</v>
      </c>
      <c r="F85" s="2">
        <f>I80</f>
        <v>0.5</v>
      </c>
      <c r="G85" s="2"/>
      <c r="H85" s="2"/>
      <c r="I85" s="2"/>
    </row>
    <row r="86" spans="2:9" ht="12.75" hidden="1">
      <c r="B86" t="s">
        <v>61</v>
      </c>
      <c r="D86" s="2">
        <f>-J73</f>
        <v>-1.9425240054869686</v>
      </c>
      <c r="E86" s="2">
        <f>+K73</f>
        <v>1.142661179698217</v>
      </c>
      <c r="F86" s="2">
        <f>-J74</f>
        <v>-1.1426611796982167</v>
      </c>
      <c r="G86" s="2">
        <f>K74</f>
        <v>1.9425240054869686</v>
      </c>
      <c r="H86" s="2"/>
      <c r="I86" s="2"/>
    </row>
    <row r="87" spans="2:9" ht="12.75" hidden="1">
      <c r="B87" t="s">
        <v>62</v>
      </c>
      <c r="D87" s="2">
        <f>-D86</f>
        <v>1.9425240054869686</v>
      </c>
      <c r="E87" s="2">
        <f>-(E86+F86)*E$85</f>
        <v>-1.1102230246251565E-16</v>
      </c>
      <c r="F87" s="2">
        <f>-(E86+F86)*F$85</f>
        <v>-1.1102230246251565E-16</v>
      </c>
      <c r="G87" s="2">
        <f>-G86</f>
        <v>-1.9425240054869686</v>
      </c>
      <c r="H87" s="2"/>
      <c r="I87" s="2"/>
    </row>
    <row r="88" spans="2:9" ht="12.75" hidden="1">
      <c r="B88" t="s">
        <v>67</v>
      </c>
      <c r="D88" s="2">
        <f>E87/2</f>
        <v>-5.551115123125783E-17</v>
      </c>
      <c r="E88" s="2">
        <f>D87/2</f>
        <v>0.9712620027434843</v>
      </c>
      <c r="F88" s="2">
        <f>G87/2</f>
        <v>-0.9712620027434843</v>
      </c>
      <c r="G88" s="2">
        <f>F87/2</f>
        <v>-5.551115123125783E-17</v>
      </c>
      <c r="H88" s="2"/>
      <c r="I88" s="2"/>
    </row>
    <row r="89" spans="2:9" ht="12.75" hidden="1">
      <c r="B89" t="s">
        <v>63</v>
      </c>
      <c r="D89" s="2">
        <f>-D88</f>
        <v>5.551115123125783E-17</v>
      </c>
      <c r="E89" s="2">
        <f>-(E88+F88)*E$85</f>
        <v>0</v>
      </c>
      <c r="F89" s="2">
        <f>-(E88+F88)*F$85</f>
        <v>0</v>
      </c>
      <c r="G89" s="2">
        <f>-G88</f>
        <v>5.551115123125783E-17</v>
      </c>
      <c r="H89" s="2"/>
      <c r="I89" s="2"/>
    </row>
    <row r="90" spans="2:9" ht="12.75" hidden="1">
      <c r="B90" t="s">
        <v>68</v>
      </c>
      <c r="D90" s="2">
        <f>E89/2</f>
        <v>0</v>
      </c>
      <c r="E90" s="2">
        <f>D89/2</f>
        <v>2.7755575615628914E-17</v>
      </c>
      <c r="F90" s="2">
        <f>G89/2</f>
        <v>2.7755575615628914E-17</v>
      </c>
      <c r="G90" s="2">
        <f>F89/2</f>
        <v>0</v>
      </c>
      <c r="H90" s="2"/>
      <c r="I90" s="2"/>
    </row>
    <row r="91" spans="2:9" ht="12.75" hidden="1">
      <c r="B91" t="s">
        <v>64</v>
      </c>
      <c r="D91" s="2">
        <f>-D90</f>
        <v>0</v>
      </c>
      <c r="E91" s="2">
        <f>-(E90+F90)*E$85</f>
        <v>-2.7755575615628914E-17</v>
      </c>
      <c r="F91" s="2">
        <f>-(E90+F90)*F$85</f>
        <v>-2.7755575615628914E-17</v>
      </c>
      <c r="G91" s="2">
        <f>-G90</f>
        <v>0</v>
      </c>
      <c r="H91" s="2"/>
      <c r="I91" s="2"/>
    </row>
    <row r="92" spans="2:9" ht="12.75" hidden="1">
      <c r="B92" t="s">
        <v>69</v>
      </c>
      <c r="D92" s="2">
        <f>E91/2</f>
        <v>-1.3877787807814457E-17</v>
      </c>
      <c r="E92" s="2">
        <f>D91/2</f>
        <v>0</v>
      </c>
      <c r="F92" s="2">
        <f>G91/2</f>
        <v>0</v>
      </c>
      <c r="G92" s="2">
        <f>F91/2</f>
        <v>-1.3877787807814457E-17</v>
      </c>
      <c r="H92" s="2"/>
      <c r="I92" s="2"/>
    </row>
    <row r="93" spans="2:9" ht="12.75" hidden="1">
      <c r="B93" t="s">
        <v>65</v>
      </c>
      <c r="D93" s="2">
        <f>-D92</f>
        <v>1.3877787807814457E-17</v>
      </c>
      <c r="E93" s="2">
        <f>-(E92+F92)*E$85</f>
        <v>0</v>
      </c>
      <c r="F93" s="2">
        <f>-(E92+F92)*F$85</f>
        <v>0</v>
      </c>
      <c r="G93" s="2">
        <f>-G92</f>
        <v>1.3877787807814457E-17</v>
      </c>
      <c r="H93" s="2"/>
      <c r="I93" s="2"/>
    </row>
    <row r="94" spans="2:9" ht="12.75" hidden="1">
      <c r="B94" t="s">
        <v>70</v>
      </c>
      <c r="D94" s="2">
        <f>E93/2</f>
        <v>0</v>
      </c>
      <c r="E94" s="2">
        <f>D93/2</f>
        <v>6.938893903907228E-18</v>
      </c>
      <c r="F94" s="2">
        <f>G93/2</f>
        <v>6.938893903907228E-18</v>
      </c>
      <c r="G94" s="2">
        <f>F93/2</f>
        <v>0</v>
      </c>
      <c r="H94" s="2"/>
      <c r="I94" s="2"/>
    </row>
    <row r="95" spans="2:9" ht="12.75" hidden="1">
      <c r="B95" t="s">
        <v>66</v>
      </c>
      <c r="D95" s="2">
        <f>-D94</f>
        <v>0</v>
      </c>
      <c r="E95" s="2">
        <f>-(E94+F94)*E$85</f>
        <v>-6.938893903907228E-18</v>
      </c>
      <c r="F95" s="2">
        <f>-(E94+F94)*F$85</f>
        <v>-6.938893903907228E-18</v>
      </c>
      <c r="G95" s="2">
        <f>-G94</f>
        <v>0</v>
      </c>
      <c r="H95" s="2"/>
      <c r="I95" s="2"/>
    </row>
    <row r="96" spans="4:9" ht="12.75" hidden="1">
      <c r="D96" s="2">
        <f>SUM(D86:D95)</f>
        <v>0</v>
      </c>
      <c r="E96" s="2">
        <f>SUM(E86:E95)</f>
        <v>2.113923182441701</v>
      </c>
      <c r="F96" s="2">
        <f>SUM(F86:F95)</f>
        <v>-2.113923182441701</v>
      </c>
      <c r="G96" s="2">
        <f>SUM(G86:G95)</f>
        <v>0</v>
      </c>
      <c r="H96" s="2"/>
      <c r="I96" s="2"/>
    </row>
    <row r="97" ht="12.75" hidden="1"/>
    <row r="98" ht="12.75" hidden="1">
      <c r="B98" t="s">
        <v>71</v>
      </c>
    </row>
    <row r="99" spans="2:4" ht="12.75" hidden="1">
      <c r="B99" t="s">
        <v>27</v>
      </c>
      <c r="D99">
        <f>H73*I73/6/$F$56/$F$70/E73*(2*G73*H73*I73+D96*(E73+I73)-E96*(E73+H73))</f>
        <v>1.428648446326609</v>
      </c>
    </row>
    <row r="100" spans="2:4" ht="12.75" hidden="1">
      <c r="B100" t="s">
        <v>28</v>
      </c>
      <c r="D100">
        <f>H74*I74/6/$F$56/$F$70/E74*(2*G74*H74*I74+F96*(E74+I74)-G96*(E74+H74))</f>
        <v>1.4286484463266085</v>
      </c>
    </row>
    <row r="101" ht="12.75" hidden="1"/>
  </sheetData>
  <sheetProtection password="CD92" sheet="1"/>
  <mergeCells count="2">
    <mergeCell ref="H71:I71"/>
    <mergeCell ref="H3:J3"/>
  </mergeCells>
  <conditionalFormatting sqref="D18">
    <cfRule type="expression" priority="5" dxfId="1" stopIfTrue="1">
      <formula>$F$15="y"</formula>
    </cfRule>
  </conditionalFormatting>
  <conditionalFormatting sqref="F18">
    <cfRule type="expression" priority="4" dxfId="1" stopIfTrue="1">
      <formula>$F$15="y"</formula>
    </cfRule>
  </conditionalFormatting>
  <conditionalFormatting sqref="F15">
    <cfRule type="cellIs" priority="1" dxfId="6" operator="equal" stopIfTrue="1">
      <formula>"n"</formula>
    </cfRule>
    <cfRule type="expression" priority="2" dxfId="6" stopIfTrue="1">
      <formula>($D$18+$F$18)=100</formula>
    </cfRule>
    <cfRule type="expression" priority="3" dxfId="0" stopIfTrue="1">
      <formula>NOT(($D$18+$F$18)=100)</formula>
    </cfRule>
  </conditionalFormatting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114"/>
  <sheetViews>
    <sheetView showGridLines="0" zoomScalePageLayoutView="0" workbookViewId="0" topLeftCell="A1">
      <selection activeCell="L11" sqref="L11"/>
    </sheetView>
  </sheetViews>
  <sheetFormatPr defaultColWidth="9.140625" defaultRowHeight="12.75"/>
  <cols>
    <col min="2" max="2" width="14.8515625" style="0" customWidth="1"/>
    <col min="3" max="3" width="10.57421875" style="0" customWidth="1"/>
    <col min="4" max="5" width="9.28125" style="0" bestFit="1" customWidth="1"/>
    <col min="6" max="6" width="9.7109375" style="0" customWidth="1"/>
    <col min="7" max="7" width="10.140625" style="0" customWidth="1"/>
    <col min="8" max="12" width="9.28125" style="0" bestFit="1" customWidth="1"/>
    <col min="13" max="13" width="10.140625" style="0" customWidth="1"/>
    <col min="14" max="14" width="3.421875" style="0" customWidth="1"/>
  </cols>
  <sheetData>
    <row r="1" ht="12.75">
      <c r="C1" s="4" t="s">
        <v>183</v>
      </c>
    </row>
    <row r="2" spans="3:13" ht="12.75"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7:9" ht="12.75">
      <c r="G3" s="125"/>
      <c r="H3" s="125"/>
      <c r="I3" s="125"/>
    </row>
    <row r="4" ht="15.75">
      <c r="B4" s="82" t="s">
        <v>9</v>
      </c>
    </row>
    <row r="5" ht="12.75">
      <c r="B5" t="s">
        <v>112</v>
      </c>
    </row>
    <row r="6" spans="2:11" ht="12.75">
      <c r="B6" s="127" t="s">
        <v>152</v>
      </c>
      <c r="C6" s="127"/>
      <c r="D6" s="127"/>
      <c r="E6" s="127"/>
      <c r="F6" s="127"/>
      <c r="G6" s="127"/>
      <c r="H6" s="127"/>
      <c r="I6" s="127"/>
      <c r="J6" s="127"/>
      <c r="K6" s="127"/>
    </row>
    <row r="7" spans="3:6" ht="12.75">
      <c r="C7" s="28" t="s">
        <v>96</v>
      </c>
      <c r="D7" s="115">
        <v>30</v>
      </c>
      <c r="E7" s="29" t="s">
        <v>97</v>
      </c>
      <c r="F7" s="89">
        <v>30</v>
      </c>
    </row>
    <row r="8" spans="2:12" ht="12.75" customHeight="1">
      <c r="B8" s="38" t="s">
        <v>115</v>
      </c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3:6" ht="12.75">
      <c r="C9" s="128" t="s">
        <v>192</v>
      </c>
      <c r="D9" s="129"/>
      <c r="E9" s="114" t="s">
        <v>232</v>
      </c>
      <c r="F9" s="110" t="s">
        <v>238</v>
      </c>
    </row>
    <row r="10" spans="3:9" ht="12.75">
      <c r="C10" t="s">
        <v>116</v>
      </c>
      <c r="D10" s="39"/>
      <c r="E10" s="39"/>
      <c r="G10" s="40"/>
      <c r="H10" s="40"/>
      <c r="I10" s="39"/>
    </row>
    <row r="11" spans="3:9" ht="12.75">
      <c r="C11" s="130" t="s">
        <v>98</v>
      </c>
      <c r="D11" s="130"/>
      <c r="E11" s="107" t="s">
        <v>232</v>
      </c>
      <c r="G11" s="40"/>
      <c r="H11" s="40"/>
      <c r="I11" s="39"/>
    </row>
    <row r="12" spans="2:11" ht="12.75">
      <c r="B12" s="127" t="s">
        <v>117</v>
      </c>
      <c r="C12" s="127"/>
      <c r="D12" s="127"/>
      <c r="E12" s="127"/>
      <c r="F12" s="127"/>
      <c r="G12" s="127"/>
      <c r="H12" s="127"/>
      <c r="I12" s="127"/>
      <c r="J12" s="127"/>
      <c r="K12" s="127"/>
    </row>
    <row r="13" spans="3:10" ht="12.75">
      <c r="C13" s="31" t="s">
        <v>99</v>
      </c>
      <c r="D13" s="90">
        <v>10.5</v>
      </c>
      <c r="E13" s="32" t="s">
        <v>100</v>
      </c>
      <c r="F13" s="90">
        <v>16</v>
      </c>
      <c r="G13" s="32" t="s">
        <v>101</v>
      </c>
      <c r="H13" s="90">
        <v>16</v>
      </c>
      <c r="I13" s="32" t="s">
        <v>102</v>
      </c>
      <c r="J13" s="90">
        <v>10.5</v>
      </c>
    </row>
    <row r="14" ht="12.75">
      <c r="C14" t="s">
        <v>235</v>
      </c>
    </row>
    <row r="15" ht="12.75">
      <c r="D15" t="s">
        <v>105</v>
      </c>
    </row>
    <row r="16" ht="12.75">
      <c r="D16" t="s">
        <v>106</v>
      </c>
    </row>
    <row r="17" spans="2:11" ht="12.75">
      <c r="B17" s="22" t="s">
        <v>196</v>
      </c>
      <c r="C17" s="22"/>
      <c r="D17" s="22"/>
      <c r="E17" s="22"/>
      <c r="F17" s="22"/>
      <c r="G17" s="22"/>
      <c r="H17" s="22"/>
      <c r="I17" s="22"/>
      <c r="J17" s="22"/>
      <c r="K17" s="22"/>
    </row>
    <row r="18" spans="3:10" ht="12.75">
      <c r="C18" s="31" t="s">
        <v>99</v>
      </c>
      <c r="D18" s="90"/>
      <c r="E18" s="32" t="s">
        <v>100</v>
      </c>
      <c r="F18" s="90"/>
      <c r="G18" s="32" t="s">
        <v>101</v>
      </c>
      <c r="H18" s="90"/>
      <c r="I18" s="32" t="s">
        <v>102</v>
      </c>
      <c r="J18" s="90"/>
    </row>
    <row r="19" spans="3:10" ht="12.75">
      <c r="C19" s="73"/>
      <c r="D19" s="67">
        <f>IF($E$9="y",I60+D18,"")</f>
        <v>9</v>
      </c>
      <c r="E19" s="73"/>
      <c r="F19" s="67">
        <f>IF($E$9="y",I61+F18,"")</f>
        <v>15</v>
      </c>
      <c r="G19" s="70"/>
      <c r="H19" s="67">
        <f>IF($E$9="y",I62+H18,"")</f>
        <v>15</v>
      </c>
      <c r="I19" s="70"/>
      <c r="J19" s="67">
        <f>IF($E$9="y",I63+J18,"")</f>
        <v>9</v>
      </c>
    </row>
    <row r="20" spans="2:11" ht="12.75">
      <c r="B20" s="127" t="s">
        <v>153</v>
      </c>
      <c r="C20" s="127"/>
      <c r="D20" s="127"/>
      <c r="E20" s="127"/>
      <c r="F20" s="127"/>
      <c r="G20" s="127"/>
      <c r="H20" s="127"/>
      <c r="I20" s="127"/>
      <c r="J20" s="127"/>
      <c r="K20" s="127"/>
    </row>
    <row r="21" spans="3:8" ht="12.75">
      <c r="C21" s="131" t="s">
        <v>103</v>
      </c>
      <c r="D21" s="131"/>
      <c r="E21" s="91">
        <v>13</v>
      </c>
      <c r="F21" s="132" t="s">
        <v>104</v>
      </c>
      <c r="G21" s="131"/>
      <c r="H21" s="92">
        <v>200000</v>
      </c>
    </row>
    <row r="22" spans="2:8" ht="12.75">
      <c r="B22" s="111" t="s">
        <v>212</v>
      </c>
      <c r="C22" s="116" t="s">
        <v>213</v>
      </c>
      <c r="D22" s="111" t="s">
        <v>215</v>
      </c>
      <c r="E22" s="73"/>
      <c r="F22" s="73"/>
      <c r="G22" s="73"/>
      <c r="H22" s="73"/>
    </row>
    <row r="23" spans="3:9" ht="12.75">
      <c r="C23" s="117" t="s">
        <v>227</v>
      </c>
      <c r="D23" s="118"/>
      <c r="E23" s="119"/>
      <c r="F23" s="108" t="s">
        <v>210</v>
      </c>
      <c r="G23" s="120" t="s">
        <v>230</v>
      </c>
      <c r="H23" s="22"/>
      <c r="I23" s="22"/>
    </row>
    <row r="24" spans="3:11" ht="12.75">
      <c r="C24" s="116" t="s">
        <v>214</v>
      </c>
      <c r="D24" s="121" t="s">
        <v>237</v>
      </c>
      <c r="E24" s="22"/>
      <c r="F24" s="22"/>
      <c r="G24" s="22"/>
      <c r="H24" s="22"/>
      <c r="I24" s="22"/>
      <c r="J24" s="22"/>
      <c r="K24" s="112"/>
    </row>
    <row r="25" spans="2:11" ht="12.75">
      <c r="B25" s="22"/>
      <c r="C25" s="28" t="s">
        <v>93</v>
      </c>
      <c r="D25" s="58">
        <f>IF(F23="y",J25*D26%,J25/3)</f>
        <v>100</v>
      </c>
      <c r="E25" s="29" t="s">
        <v>94</v>
      </c>
      <c r="F25" s="58">
        <f>IF(F23="y",J25*F26%,J25/3)</f>
        <v>100</v>
      </c>
      <c r="G25" s="29" t="s">
        <v>95</v>
      </c>
      <c r="H25" s="104">
        <f>IF(F23="y",J25*H26%,J25/3)</f>
        <v>100</v>
      </c>
      <c r="I25" s="22"/>
      <c r="J25" s="93">
        <v>300</v>
      </c>
      <c r="K25" s="105"/>
    </row>
    <row r="26" spans="2:12" ht="12.75">
      <c r="B26" s="111" t="s">
        <v>211</v>
      </c>
      <c r="C26" s="70"/>
      <c r="D26" s="113">
        <v>33.333</v>
      </c>
      <c r="E26" s="70"/>
      <c r="F26" s="113">
        <v>33.334</v>
      </c>
      <c r="G26" s="70"/>
      <c r="H26" s="113">
        <v>33.333</v>
      </c>
      <c r="I26" s="106"/>
      <c r="J26" s="22" t="s">
        <v>193</v>
      </c>
      <c r="L26" s="109"/>
    </row>
    <row r="27" ht="12.75">
      <c r="B27" t="s">
        <v>113</v>
      </c>
    </row>
    <row r="28" spans="4:5" ht="12.75">
      <c r="D28" s="30" t="s">
        <v>87</v>
      </c>
      <c r="E28" s="93">
        <v>0.6</v>
      </c>
    </row>
    <row r="30" spans="2:12" ht="15.75">
      <c r="B30" s="79" t="s">
        <v>110</v>
      </c>
      <c r="D30" s="80" t="s">
        <v>107</v>
      </c>
      <c r="E30" s="81"/>
      <c r="G30" s="30" t="str">
        <f>IF(ABS(G75)&lt;0.0001,"Level",CONCATENATE("1 in ",INT(G58/G75)))</f>
        <v>Level</v>
      </c>
      <c r="I30" s="80" t="s">
        <v>108</v>
      </c>
      <c r="J30" s="81"/>
      <c r="L30" s="36">
        <f>G76</f>
        <v>0.004154308029535358</v>
      </c>
    </row>
    <row r="32" spans="2:12" ht="12.75">
      <c r="B32" s="30" t="s">
        <v>109</v>
      </c>
      <c r="F32" s="48">
        <f>G71</f>
        <v>0.5709464378053442</v>
      </c>
      <c r="I32" s="48">
        <f>G72</f>
        <v>0.5733183251763535</v>
      </c>
      <c r="L32" s="48">
        <f>G73</f>
        <v>0.5709464378053442</v>
      </c>
    </row>
    <row r="33" spans="9:12" ht="12.75">
      <c r="I33" s="62"/>
      <c r="J33" s="50"/>
      <c r="K33" s="50"/>
      <c r="L33" s="62"/>
    </row>
    <row r="34" spans="2:12" ht="12.75">
      <c r="B34" s="30" t="s">
        <v>157</v>
      </c>
      <c r="G34" s="63">
        <f>I54</f>
        <v>30</v>
      </c>
      <c r="I34" s="62"/>
      <c r="J34" s="63">
        <f>G58-I54</f>
        <v>30</v>
      </c>
      <c r="K34" s="50"/>
      <c r="L34" s="62"/>
    </row>
    <row r="36" ht="15.75">
      <c r="B36" s="79" t="s">
        <v>111</v>
      </c>
    </row>
    <row r="37" spans="2:10" ht="12.75">
      <c r="B37" s="30" t="s">
        <v>168</v>
      </c>
      <c r="C37" s="8"/>
      <c r="G37" s="27">
        <f>G56</f>
        <v>30</v>
      </c>
      <c r="J37" s="27">
        <f>G57</f>
        <v>30</v>
      </c>
    </row>
    <row r="38" spans="2:8" ht="12.75">
      <c r="B38" s="30" t="s">
        <v>5</v>
      </c>
      <c r="C38" s="8"/>
      <c r="H38" s="21">
        <f>G37+J37</f>
        <v>60</v>
      </c>
    </row>
    <row r="39" spans="2:12" ht="12.75">
      <c r="B39" s="30" t="s">
        <v>175</v>
      </c>
      <c r="C39" s="8"/>
      <c r="D39" s="60">
        <f>G60</f>
        <v>9</v>
      </c>
      <c r="G39" s="61">
        <f>D39+G37</f>
        <v>39</v>
      </c>
      <c r="J39" s="61">
        <f>G39+J37</f>
        <v>69</v>
      </c>
      <c r="L39" s="60">
        <f>J39+G63</f>
        <v>78</v>
      </c>
    </row>
    <row r="40" spans="2:3" ht="12.75">
      <c r="B40" s="6"/>
      <c r="C40" s="9"/>
    </row>
    <row r="41" spans="2:3" ht="12.75">
      <c r="B41" s="12"/>
      <c r="C41" s="9"/>
    </row>
    <row r="42" spans="2:13" ht="12.75">
      <c r="B42" s="30" t="s">
        <v>167</v>
      </c>
      <c r="C42" s="8"/>
      <c r="E42" s="46">
        <f>G60</f>
        <v>9</v>
      </c>
      <c r="F42">
        <f>G37-H42</f>
        <v>15</v>
      </c>
      <c r="H42" s="59">
        <f>G61</f>
        <v>15</v>
      </c>
      <c r="I42" s="42">
        <f>G62</f>
        <v>15</v>
      </c>
      <c r="K42" s="23">
        <f>J37-I42</f>
        <v>15</v>
      </c>
      <c r="M42" s="46">
        <f>G63</f>
        <v>9</v>
      </c>
    </row>
    <row r="43" spans="2:11" ht="12.75">
      <c r="B43" s="30" t="s">
        <v>170</v>
      </c>
      <c r="C43" s="8"/>
      <c r="E43" s="22">
        <f>E42+F42</f>
        <v>24</v>
      </c>
      <c r="H43">
        <f>H42+I42</f>
        <v>30</v>
      </c>
      <c r="K43">
        <f>K42+M42</f>
        <v>24</v>
      </c>
    </row>
    <row r="44" spans="2:12" ht="12.75">
      <c r="B44" s="77" t="s">
        <v>171</v>
      </c>
      <c r="C44" s="8"/>
      <c r="F44" s="21">
        <f>E43</f>
        <v>24</v>
      </c>
      <c r="I44" s="21">
        <f>F44+H43</f>
        <v>54</v>
      </c>
      <c r="L44" s="21">
        <f>I44+K43</f>
        <v>78</v>
      </c>
    </row>
    <row r="45" spans="2:3" ht="12.75">
      <c r="B45" s="78" t="s">
        <v>173</v>
      </c>
      <c r="C45" s="8"/>
    </row>
    <row r="47" spans="3:6" ht="12.75" hidden="1">
      <c r="C47" t="s">
        <v>24</v>
      </c>
      <c r="D47" t="s">
        <v>20</v>
      </c>
      <c r="E47" t="s">
        <v>21</v>
      </c>
      <c r="F47" t="s">
        <v>22</v>
      </c>
    </row>
    <row r="48" spans="4:8" ht="12.75" hidden="1">
      <c r="D48" t="s">
        <v>19</v>
      </c>
      <c r="E48" t="s">
        <v>75</v>
      </c>
      <c r="F48" t="s">
        <v>23</v>
      </c>
      <c r="H48" t="s">
        <v>76</v>
      </c>
    </row>
    <row r="49" ht="12.75" hidden="1"/>
    <row r="50" spans="3:15" ht="12.75" hidden="1">
      <c r="C50" s="4" t="s">
        <v>11</v>
      </c>
      <c r="O50" s="4"/>
    </row>
    <row r="51" ht="12.75" hidden="1">
      <c r="D51" t="s">
        <v>12</v>
      </c>
    </row>
    <row r="52" spans="5:16" ht="12.75" hidden="1">
      <c r="E52" s="5" t="s">
        <v>13</v>
      </c>
      <c r="F52" s="6"/>
      <c r="G52" s="55">
        <f>D25/2</f>
        <v>50</v>
      </c>
      <c r="I52" t="s">
        <v>164</v>
      </c>
      <c r="P52" s="2"/>
    </row>
    <row r="53" spans="5:10" ht="12.75" hidden="1">
      <c r="E53" s="8" t="s">
        <v>14</v>
      </c>
      <c r="F53" s="9"/>
      <c r="G53" s="56">
        <f>F25/2</f>
        <v>50</v>
      </c>
      <c r="I53" t="s">
        <v>88</v>
      </c>
      <c r="J53" t="s">
        <v>86</v>
      </c>
    </row>
    <row r="54" spans="5:10" ht="12.75" hidden="1">
      <c r="E54" s="11" t="s">
        <v>15</v>
      </c>
      <c r="F54" s="12"/>
      <c r="G54" s="57">
        <f>H25/2</f>
        <v>50</v>
      </c>
      <c r="I54">
        <f>ROUND(IF(E$11="y",ROUND(J54*2,0)/2,J54),2)</f>
        <v>30</v>
      </c>
      <c r="J54">
        <f>D7-(D25*D7-H25*F7)/J25</f>
        <v>30</v>
      </c>
    </row>
    <row r="55" ht="12.75" hidden="1">
      <c r="D55" t="s">
        <v>40</v>
      </c>
    </row>
    <row r="56" spans="5:7" ht="12.75" hidden="1">
      <c r="E56" s="5" t="s">
        <v>41</v>
      </c>
      <c r="F56" s="6"/>
      <c r="G56" s="7">
        <f>D7</f>
        <v>30</v>
      </c>
    </row>
    <row r="57" spans="5:7" ht="12.75" hidden="1">
      <c r="E57" s="11" t="s">
        <v>42</v>
      </c>
      <c r="F57" s="12"/>
      <c r="G57" s="13">
        <f>F7</f>
        <v>30</v>
      </c>
    </row>
    <row r="58" spans="5:16" ht="12.75" hidden="1">
      <c r="E58" s="11" t="s">
        <v>85</v>
      </c>
      <c r="F58" s="12"/>
      <c r="G58" s="13">
        <f>G56+G57</f>
        <v>60</v>
      </c>
      <c r="I58" t="s">
        <v>89</v>
      </c>
      <c r="L58" s="5" t="s">
        <v>199</v>
      </c>
      <c r="M58" s="6"/>
      <c r="N58" s="6"/>
      <c r="O58" s="6"/>
      <c r="P58" s="7"/>
    </row>
    <row r="59" spans="4:16" ht="12.75" hidden="1">
      <c r="D59" t="s">
        <v>16</v>
      </c>
      <c r="I59" t="s">
        <v>88</v>
      </c>
      <c r="J59" t="s">
        <v>86</v>
      </c>
      <c r="L59" s="98"/>
      <c r="M59" s="99"/>
      <c r="N59" s="99"/>
      <c r="O59" s="99"/>
      <c r="P59" s="100"/>
    </row>
    <row r="60" spans="5:16" ht="12.75" hidden="1">
      <c r="E60" s="5" t="s">
        <v>30</v>
      </c>
      <c r="F60" s="6"/>
      <c r="G60" s="7">
        <f>ROUND(IF(E$9="y",D18+I60,D13),2)</f>
        <v>9</v>
      </c>
      <c r="I60">
        <f>IF(E$11="y",ROUND(J60*2,0)/2,J60)</f>
        <v>9</v>
      </c>
      <c r="J60">
        <f>G58/4*E28</f>
        <v>9</v>
      </c>
      <c r="L60" s="98"/>
      <c r="M60" s="99"/>
      <c r="N60" s="99"/>
      <c r="O60" s="99"/>
      <c r="P60" s="100"/>
    </row>
    <row r="61" spans="5:16" ht="12.75" hidden="1">
      <c r="E61" s="8" t="s">
        <v>31</v>
      </c>
      <c r="F61" s="9"/>
      <c r="G61" s="10">
        <f>ROUND(IF(E$9="y",F18+I61,F13),2)</f>
        <v>15</v>
      </c>
      <c r="I61">
        <f>IF(E$11="y",ROUND(J61*2,0)/2,J61)</f>
        <v>15</v>
      </c>
      <c r="J61">
        <f>G56-G58/4</f>
        <v>15</v>
      </c>
      <c r="L61" s="98"/>
      <c r="M61" s="99"/>
      <c r="N61" s="99"/>
      <c r="O61" s="99"/>
      <c r="P61" s="100"/>
    </row>
    <row r="62" spans="5:16" ht="12.75" hidden="1">
      <c r="E62" s="8" t="s">
        <v>32</v>
      </c>
      <c r="F62" s="9"/>
      <c r="G62" s="10">
        <f>ROUND(IF(E$9="y",H18+I62,H13),2)</f>
        <v>15</v>
      </c>
      <c r="I62">
        <f>IF(E$11="y",ROUND(J62*2,0)/2,J62)</f>
        <v>15</v>
      </c>
      <c r="J62">
        <f>G57-G58/4</f>
        <v>15</v>
      </c>
      <c r="L62" s="98"/>
      <c r="M62" s="99"/>
      <c r="N62" s="99"/>
      <c r="O62" s="99"/>
      <c r="P62" s="100"/>
    </row>
    <row r="63" spans="5:16" ht="12.75" hidden="1">
      <c r="E63" s="11" t="s">
        <v>33</v>
      </c>
      <c r="F63" s="12"/>
      <c r="G63" s="13">
        <f>ROUND(IF(E$9="y",J18+I63,J13),2)</f>
        <v>9</v>
      </c>
      <c r="I63">
        <f>IF(E$11="y",ROUND(J63*2,0)/2,J63)</f>
        <v>9</v>
      </c>
      <c r="J63">
        <f>G58/4*E28</f>
        <v>9</v>
      </c>
      <c r="L63" s="98"/>
      <c r="M63" s="99"/>
      <c r="N63" s="99"/>
      <c r="O63" s="99"/>
      <c r="P63" s="100"/>
    </row>
    <row r="64" spans="4:16" ht="12.75" hidden="1">
      <c r="D64" t="s">
        <v>17</v>
      </c>
      <c r="H64" s="4"/>
      <c r="L64" s="98"/>
      <c r="M64" s="99"/>
      <c r="N64" s="99"/>
      <c r="O64" s="99"/>
      <c r="P64" s="100"/>
    </row>
    <row r="65" spans="5:16" ht="12.75" hidden="1">
      <c r="E65" s="5" t="s">
        <v>18</v>
      </c>
      <c r="F65" s="6" t="s">
        <v>92</v>
      </c>
      <c r="G65" s="7">
        <f>E21</f>
        <v>13</v>
      </c>
      <c r="L65" s="98"/>
      <c r="M65" s="99"/>
      <c r="N65" s="99"/>
      <c r="O65" s="99"/>
      <c r="P65" s="100"/>
    </row>
    <row r="66" spans="5:16" ht="12.75" hidden="1">
      <c r="E66" s="8"/>
      <c r="F66" s="9" t="s">
        <v>19</v>
      </c>
      <c r="G66" s="10">
        <f>G65*0.0254</f>
        <v>0.3302</v>
      </c>
      <c r="L66" s="98"/>
      <c r="M66" s="99"/>
      <c r="N66" s="99"/>
      <c r="O66" s="99"/>
      <c r="P66" s="100"/>
    </row>
    <row r="67" spans="5:16" ht="12.75" hidden="1">
      <c r="E67" s="11" t="s">
        <v>36</v>
      </c>
      <c r="F67" s="12"/>
      <c r="G67" s="14">
        <f>H21</f>
        <v>200000</v>
      </c>
      <c r="L67" s="98"/>
      <c r="M67" s="99"/>
      <c r="N67" s="99"/>
      <c r="O67" s="99"/>
      <c r="P67" s="100"/>
    </row>
    <row r="68" spans="12:16" ht="12.75" hidden="1">
      <c r="L68" s="98"/>
      <c r="M68" s="99"/>
      <c r="N68" s="99"/>
      <c r="O68" s="99"/>
      <c r="P68" s="100"/>
    </row>
    <row r="69" spans="3:16" ht="12.75" hidden="1">
      <c r="C69" s="4" t="s">
        <v>25</v>
      </c>
      <c r="L69" s="98"/>
      <c r="M69" s="99"/>
      <c r="N69" s="99"/>
      <c r="O69" s="87"/>
      <c r="P69" s="100"/>
    </row>
    <row r="70" spans="4:16" ht="12.75" hidden="1">
      <c r="D70" t="s">
        <v>26</v>
      </c>
      <c r="L70" s="98"/>
      <c r="M70" s="99"/>
      <c r="N70" s="99"/>
      <c r="O70" s="99"/>
      <c r="P70" s="100"/>
    </row>
    <row r="71" spans="5:16" ht="12.75" hidden="1">
      <c r="E71" s="5" t="s">
        <v>27</v>
      </c>
      <c r="F71" s="6"/>
      <c r="G71" s="7">
        <f>E110</f>
        <v>0.5709464378053442</v>
      </c>
      <c r="L71" s="98"/>
      <c r="M71" s="99"/>
      <c r="N71" s="99"/>
      <c r="O71" s="99"/>
      <c r="P71" s="100"/>
    </row>
    <row r="72" spans="5:16" ht="12.75" hidden="1">
      <c r="E72" s="8" t="s">
        <v>28</v>
      </c>
      <c r="F72" s="9"/>
      <c r="G72" s="10">
        <f>E111</f>
        <v>0.5733183251763535</v>
      </c>
      <c r="L72" s="98"/>
      <c r="M72" s="99"/>
      <c r="N72" s="99"/>
      <c r="O72" s="99"/>
      <c r="P72" s="100"/>
    </row>
    <row r="73" spans="5:16" ht="12.75" hidden="1">
      <c r="E73" s="11" t="s">
        <v>29</v>
      </c>
      <c r="F73" s="12"/>
      <c r="G73" s="13">
        <f>E112</f>
        <v>0.5709464378053442</v>
      </c>
      <c r="K73" s="43"/>
      <c r="L73" s="98"/>
      <c r="M73" s="99"/>
      <c r="N73" s="99"/>
      <c r="O73" s="99"/>
      <c r="P73" s="100"/>
    </row>
    <row r="74" spans="4:16" ht="12.75" hidden="1">
      <c r="D74" t="s">
        <v>114</v>
      </c>
      <c r="L74" s="98"/>
      <c r="M74" s="99"/>
      <c r="N74" s="99"/>
      <c r="O74" s="99"/>
      <c r="P74" s="100"/>
    </row>
    <row r="75" spans="5:16" ht="12.75" hidden="1">
      <c r="E75" t="s">
        <v>90</v>
      </c>
      <c r="G75" s="26">
        <f>ABS(G71-G73)</f>
        <v>0</v>
      </c>
      <c r="L75" s="98"/>
      <c r="M75" s="99"/>
      <c r="N75" s="99"/>
      <c r="O75" s="99"/>
      <c r="P75" s="100"/>
    </row>
    <row r="76" spans="5:16" ht="12.75" hidden="1">
      <c r="E76" t="s">
        <v>91</v>
      </c>
      <c r="G76" s="25">
        <f>(G72-((G73+G71)/2))/((G73+G71)/2)</f>
        <v>0.004154308029535358</v>
      </c>
      <c r="L76" s="98"/>
      <c r="M76" s="99"/>
      <c r="N76" s="99"/>
      <c r="O76" s="99"/>
      <c r="P76" s="100"/>
    </row>
    <row r="77" spans="12:16" ht="12.75" hidden="1">
      <c r="L77" s="101"/>
      <c r="M77" s="102"/>
      <c r="N77" s="102"/>
      <c r="O77" s="102"/>
      <c r="P77" s="103"/>
    </row>
    <row r="78" ht="12.75" hidden="1"/>
    <row r="79" ht="12.75" hidden="1">
      <c r="C79" t="s">
        <v>35</v>
      </c>
    </row>
    <row r="80" ht="12.75" hidden="1">
      <c r="D80" t="s">
        <v>17</v>
      </c>
    </row>
    <row r="81" spans="5:8" ht="12.75" hidden="1">
      <c r="E81" t="s">
        <v>37</v>
      </c>
      <c r="G81">
        <f>PI()*G66^4/64</f>
        <v>0.0005835501357402827</v>
      </c>
      <c r="H81" t="s">
        <v>38</v>
      </c>
    </row>
    <row r="82" spans="9:10" ht="12.75" hidden="1">
      <c r="I82" s="125" t="s">
        <v>51</v>
      </c>
      <c r="J82" s="125"/>
    </row>
    <row r="83" spans="6:12" ht="12.75" hidden="1">
      <c r="F83" t="s">
        <v>20</v>
      </c>
      <c r="G83" t="s">
        <v>39</v>
      </c>
      <c r="H83" t="s">
        <v>72</v>
      </c>
      <c r="I83" s="3" t="s">
        <v>73</v>
      </c>
      <c r="J83" s="3" t="s">
        <v>74</v>
      </c>
      <c r="K83" t="s">
        <v>49</v>
      </c>
      <c r="L83" t="s">
        <v>50</v>
      </c>
    </row>
    <row r="84" spans="5:12" ht="12.75" hidden="1">
      <c r="E84" t="s">
        <v>34</v>
      </c>
      <c r="F84">
        <f>G56-G61+G60</f>
        <v>24</v>
      </c>
      <c r="G84" s="1">
        <f>4*$G$67*$G$81/F84</f>
        <v>19.451671191342758</v>
      </c>
      <c r="H84">
        <f>G52/1000*9.8</f>
        <v>0.49000000000000005</v>
      </c>
      <c r="I84">
        <f>G60</f>
        <v>9</v>
      </c>
      <c r="J84">
        <f>F84-I84</f>
        <v>15</v>
      </c>
      <c r="K84">
        <f>H84*I84*(F84-I84)^2/F84^2</f>
        <v>1.72265625</v>
      </c>
      <c r="L84">
        <f>H84*I84^2*(F84-I84)/F84^2</f>
        <v>1.03359375</v>
      </c>
    </row>
    <row r="85" spans="5:12" ht="12.75" hidden="1">
      <c r="E85" t="s">
        <v>43</v>
      </c>
      <c r="F85">
        <f>G61+G62</f>
        <v>30</v>
      </c>
      <c r="G85" s="1">
        <f>4*$G$67*$G$81/F85</f>
        <v>15.561336953074205</v>
      </c>
      <c r="H85">
        <f>G53/1000*9.8</f>
        <v>0.49000000000000005</v>
      </c>
      <c r="I85">
        <f>G61</f>
        <v>15</v>
      </c>
      <c r="J85">
        <f>F85-I85</f>
        <v>15</v>
      </c>
      <c r="K85">
        <f>H85*I85*(F85-I85)^2/F85^2</f>
        <v>1.8375000000000004</v>
      </c>
      <c r="L85">
        <f>H85*I85^2*(F85-I85)/F85^2</f>
        <v>1.8375000000000004</v>
      </c>
    </row>
    <row r="86" spans="5:12" ht="12.75" hidden="1">
      <c r="E86" t="s">
        <v>44</v>
      </c>
      <c r="F86">
        <f>G57-G62+G63</f>
        <v>24</v>
      </c>
      <c r="G86" s="1">
        <f>4*$G$67*$G$81/F86</f>
        <v>19.451671191342758</v>
      </c>
      <c r="H86">
        <f>G54/1000*9.8</f>
        <v>0.49000000000000005</v>
      </c>
      <c r="I86">
        <f>F86-G63</f>
        <v>15</v>
      </c>
      <c r="J86">
        <f>F86-I86</f>
        <v>9</v>
      </c>
      <c r="K86">
        <f>H86*I86*(F86-I86)^2/F86^2</f>
        <v>1.03359375</v>
      </c>
      <c r="L86">
        <f>H86*I86^2*(F86-I86)/F86^2</f>
        <v>1.7226562500000002</v>
      </c>
    </row>
    <row r="87" ht="12.75" hidden="1">
      <c r="G87" s="1"/>
    </row>
    <row r="88" ht="12.75" hidden="1"/>
    <row r="89" ht="12.75" hidden="1"/>
    <row r="90" spans="6:10" ht="12.75" hidden="1">
      <c r="F90" t="s">
        <v>52</v>
      </c>
      <c r="G90" t="s">
        <v>53</v>
      </c>
      <c r="H90" t="s">
        <v>54</v>
      </c>
      <c r="I90" t="s">
        <v>47</v>
      </c>
      <c r="J90" t="s">
        <v>48</v>
      </c>
    </row>
    <row r="91" spans="5:11" ht="12.75" hidden="1">
      <c r="E91" t="s">
        <v>45</v>
      </c>
      <c r="F91" s="1">
        <f>G84</f>
        <v>19.451671191342758</v>
      </c>
      <c r="G91" s="1">
        <f>G85</f>
        <v>15.561336953074205</v>
      </c>
      <c r="H91" s="1">
        <f>SUM(F91:G91)</f>
        <v>35.013008144416965</v>
      </c>
      <c r="I91" s="2">
        <f>F91/H91</f>
        <v>0.5555555555555556</v>
      </c>
      <c r="J91" s="2">
        <f>G91/H91</f>
        <v>0.4444444444444444</v>
      </c>
      <c r="K91" s="2">
        <f>SUM(I91:J91)</f>
        <v>1</v>
      </c>
    </row>
    <row r="92" spans="5:11" ht="12.75" hidden="1">
      <c r="E92" t="s">
        <v>46</v>
      </c>
      <c r="F92" s="1">
        <f>G85</f>
        <v>15.561336953074205</v>
      </c>
      <c r="G92" s="1">
        <f>G86</f>
        <v>19.451671191342758</v>
      </c>
      <c r="H92" s="1">
        <f>SUM(F92:G92)</f>
        <v>35.013008144416965</v>
      </c>
      <c r="I92" s="2">
        <f>F92/H92</f>
        <v>0.4444444444444444</v>
      </c>
      <c r="J92" s="2">
        <f>G92/H92</f>
        <v>0.5555555555555556</v>
      </c>
      <c r="K92" s="2">
        <f>SUM(I92:J92)</f>
        <v>1</v>
      </c>
    </row>
    <row r="93" ht="12.75" hidden="1"/>
    <row r="94" ht="12.75" hidden="1">
      <c r="D94" t="s">
        <v>55</v>
      </c>
    </row>
    <row r="95" spans="5:10" ht="12.75" hidden="1">
      <c r="E95" t="s">
        <v>56</v>
      </c>
      <c r="F95" t="s">
        <v>57</v>
      </c>
      <c r="G95" t="s">
        <v>57</v>
      </c>
      <c r="H95" t="s">
        <v>58</v>
      </c>
      <c r="I95" t="s">
        <v>58</v>
      </c>
      <c r="J95" t="s">
        <v>59</v>
      </c>
    </row>
    <row r="96" spans="4:10" ht="12.75" hidden="1">
      <c r="D96" t="s">
        <v>60</v>
      </c>
      <c r="E96" s="2"/>
      <c r="F96" s="2">
        <f>I91</f>
        <v>0.5555555555555556</v>
      </c>
      <c r="G96" s="2">
        <f>J91</f>
        <v>0.4444444444444444</v>
      </c>
      <c r="H96" s="2">
        <f>I92</f>
        <v>0.4444444444444444</v>
      </c>
      <c r="I96" s="2">
        <f>J92</f>
        <v>0.5555555555555556</v>
      </c>
      <c r="J96" s="2"/>
    </row>
    <row r="97" spans="4:10" ht="12.75" hidden="1">
      <c r="D97" t="s">
        <v>61</v>
      </c>
      <c r="E97" s="2">
        <f>-K84</f>
        <v>-1.72265625</v>
      </c>
      <c r="F97" s="2">
        <f>+L84</f>
        <v>1.03359375</v>
      </c>
      <c r="G97" s="2">
        <f>-K85</f>
        <v>-1.8375000000000004</v>
      </c>
      <c r="H97" s="2">
        <f>L85</f>
        <v>1.8375000000000004</v>
      </c>
      <c r="I97" s="2">
        <f>-K86</f>
        <v>-1.03359375</v>
      </c>
      <c r="J97" s="2">
        <f>L86</f>
        <v>1.7226562500000002</v>
      </c>
    </row>
    <row r="98" spans="4:10" ht="12.75" hidden="1">
      <c r="D98" t="s">
        <v>62</v>
      </c>
      <c r="E98" s="2">
        <f>-E97</f>
        <v>1.72265625</v>
      </c>
      <c r="F98" s="2">
        <f>-(F97+G97)*F$96</f>
        <v>0.4466145833333335</v>
      </c>
      <c r="G98" s="2">
        <f>-(F97+G97)*G$96</f>
        <v>0.3572916666666668</v>
      </c>
      <c r="H98" s="2">
        <f>-(H97+I97)*H$96</f>
        <v>-0.3572916666666668</v>
      </c>
      <c r="I98" s="2">
        <f>-(H97+I97)*I$96</f>
        <v>-0.4466145833333335</v>
      </c>
      <c r="J98" s="2">
        <f>-J97</f>
        <v>-1.7226562500000002</v>
      </c>
    </row>
    <row r="99" spans="4:10" ht="12.75" hidden="1">
      <c r="D99" t="s">
        <v>67</v>
      </c>
      <c r="E99" s="2">
        <f>F98/2</f>
        <v>0.22330729166666674</v>
      </c>
      <c r="F99" s="2">
        <f>E98/2</f>
        <v>0.861328125</v>
      </c>
      <c r="G99" s="2">
        <f>H98/2</f>
        <v>-0.1786458333333334</v>
      </c>
      <c r="H99" s="2">
        <f>G98/2</f>
        <v>0.1786458333333334</v>
      </c>
      <c r="I99" s="2">
        <f>J98/2</f>
        <v>-0.8613281250000001</v>
      </c>
      <c r="J99" s="2">
        <f>I98/2</f>
        <v>-0.22330729166666674</v>
      </c>
    </row>
    <row r="100" spans="4:10" ht="12.75" hidden="1">
      <c r="D100" t="s">
        <v>63</v>
      </c>
      <c r="E100" s="2">
        <f>-E99</f>
        <v>-0.22330729166666674</v>
      </c>
      <c r="F100" s="2">
        <f>-(F99+G99)*F$96</f>
        <v>-0.3792679398148148</v>
      </c>
      <c r="G100" s="2">
        <f>-(F99+G99)*G$96</f>
        <v>-0.3034143518518518</v>
      </c>
      <c r="H100" s="2">
        <f>-(H99+I99)*H$96</f>
        <v>0.30341435185185184</v>
      </c>
      <c r="I100" s="2">
        <f>-(H99+I99)*I$96</f>
        <v>0.3792679398148149</v>
      </c>
      <c r="J100" s="2">
        <f>-J99</f>
        <v>0.22330729166666674</v>
      </c>
    </row>
    <row r="101" spans="4:10" ht="12.75" hidden="1">
      <c r="D101" t="s">
        <v>68</v>
      </c>
      <c r="E101" s="2">
        <f>F100/2</f>
        <v>-0.1896339699074074</v>
      </c>
      <c r="F101" s="2">
        <f>E100/2</f>
        <v>-0.11165364583333337</v>
      </c>
      <c r="G101" s="2">
        <f>H100/2</f>
        <v>0.15170717592592592</v>
      </c>
      <c r="H101" s="2">
        <f>G100/2</f>
        <v>-0.1517071759259259</v>
      </c>
      <c r="I101" s="2">
        <f>J100/2</f>
        <v>0.11165364583333337</v>
      </c>
      <c r="J101" s="2">
        <f>I100/2</f>
        <v>0.18963396990740744</v>
      </c>
    </row>
    <row r="102" spans="4:10" ht="12.75" hidden="1">
      <c r="D102" t="s">
        <v>64</v>
      </c>
      <c r="E102" s="2">
        <f>-E101</f>
        <v>0.1896339699074074</v>
      </c>
      <c r="F102" s="2">
        <f>-(F101+G101)*F$96</f>
        <v>-0.022251961162551417</v>
      </c>
      <c r="G102" s="2">
        <f>-(F101+G101)*G$96</f>
        <v>-0.01780156893004113</v>
      </c>
      <c r="H102" s="2">
        <f>-(H101+I101)*H$96</f>
        <v>0.01780156893004112</v>
      </c>
      <c r="I102" s="2">
        <f>-(H101+I101)*I$96</f>
        <v>0.0222519611625514</v>
      </c>
      <c r="J102" s="2">
        <f>-J101</f>
        <v>-0.18963396990740744</v>
      </c>
    </row>
    <row r="103" spans="4:10" ht="12.75" hidden="1">
      <c r="D103" t="s">
        <v>69</v>
      </c>
      <c r="E103" s="2">
        <f>F102/2</f>
        <v>-0.011125980581275709</v>
      </c>
      <c r="F103" s="2">
        <f>E102/2</f>
        <v>0.0948169849537037</v>
      </c>
      <c r="G103" s="2">
        <f>H102/2</f>
        <v>0.00890078446502056</v>
      </c>
      <c r="H103" s="2">
        <f>G102/2</f>
        <v>-0.008900784465020566</v>
      </c>
      <c r="I103" s="2">
        <f>J102/2</f>
        <v>-0.09481698495370372</v>
      </c>
      <c r="J103" s="2">
        <f>I102/2</f>
        <v>0.0111259805812757</v>
      </c>
    </row>
    <row r="104" spans="4:10" ht="12.75" hidden="1">
      <c r="D104" t="s">
        <v>65</v>
      </c>
      <c r="E104" s="2">
        <f>-E103</f>
        <v>0.011125980581275709</v>
      </c>
      <c r="F104" s="2">
        <f>-(F103+G103)*F$96</f>
        <v>-0.057620983010402374</v>
      </c>
      <c r="G104" s="2">
        <f>-(F103+G103)*G$96</f>
        <v>-0.04609678640832189</v>
      </c>
      <c r="H104" s="2">
        <f>-(H103+I103)*H$96</f>
        <v>0.046096786408321905</v>
      </c>
      <c r="I104" s="2">
        <f>-(H103+I103)*I$96</f>
        <v>0.05762098301040239</v>
      </c>
      <c r="J104" s="2">
        <f>-J103</f>
        <v>-0.0111259805812757</v>
      </c>
    </row>
    <row r="105" spans="4:10" ht="12.75" hidden="1">
      <c r="D105" t="s">
        <v>70</v>
      </c>
      <c r="E105" s="2">
        <f>F104/2</f>
        <v>-0.028810491505201187</v>
      </c>
      <c r="F105" s="2">
        <f>E104/2</f>
        <v>0.005562990290637854</v>
      </c>
      <c r="G105" s="2">
        <f>H104/2</f>
        <v>0.023048393204160952</v>
      </c>
      <c r="H105" s="2">
        <f>G104/2</f>
        <v>-0.023048393204160945</v>
      </c>
      <c r="I105" s="2">
        <f>J104/2</f>
        <v>-0.00556299029063785</v>
      </c>
      <c r="J105" s="2">
        <f>I104/2</f>
        <v>0.028810491505201194</v>
      </c>
    </row>
    <row r="106" spans="4:10" ht="12.75" hidden="1">
      <c r="D106" t="s">
        <v>66</v>
      </c>
      <c r="E106" s="2">
        <f>-E105</f>
        <v>0.028810491505201187</v>
      </c>
      <c r="F106" s="2">
        <f>-(F105+G105)*F$96</f>
        <v>-0.015895213052666005</v>
      </c>
      <c r="G106" s="2">
        <f>-(F105+G105)*G$96</f>
        <v>-0.012716170442132801</v>
      </c>
      <c r="H106" s="2">
        <f>-(H105+I105)*H$96</f>
        <v>0.012716170442132798</v>
      </c>
      <c r="I106" s="2">
        <f>-(H105+I105)*I$96</f>
        <v>0.015895213052666</v>
      </c>
      <c r="J106" s="2">
        <f>-J105</f>
        <v>-0.028810491505201194</v>
      </c>
    </row>
    <row r="107" spans="5:10" ht="12.75" hidden="1">
      <c r="E107" s="2">
        <f aca="true" t="shared" si="0" ref="E107:J107">SUM(E97:E106)</f>
        <v>0</v>
      </c>
      <c r="F107" s="2">
        <f t="shared" si="0"/>
        <v>1.855226690703907</v>
      </c>
      <c r="G107" s="2">
        <f t="shared" si="0"/>
        <v>-1.855226690703907</v>
      </c>
      <c r="H107" s="2">
        <f t="shared" si="0"/>
        <v>1.855226690703907</v>
      </c>
      <c r="I107" s="2">
        <f t="shared" si="0"/>
        <v>-1.855226690703907</v>
      </c>
      <c r="J107" s="2">
        <f t="shared" si="0"/>
        <v>0</v>
      </c>
    </row>
    <row r="108" ht="12.75" hidden="1"/>
    <row r="109" ht="12.75" hidden="1">
      <c r="D109" t="s">
        <v>71</v>
      </c>
    </row>
    <row r="110" spans="4:5" ht="12.75" hidden="1">
      <c r="D110" t="s">
        <v>27</v>
      </c>
      <c r="E110">
        <f>I84*J84/6/$G$67/$G$81/F84*(2*H84*I84*J84+E107*(F84+J84)-F107*(F84+I84))</f>
        <v>0.5709464378053442</v>
      </c>
    </row>
    <row r="111" spans="4:5" ht="12.75" hidden="1">
      <c r="D111" t="s">
        <v>28</v>
      </c>
      <c r="E111">
        <f>I85*J85/6/$G$67/$G$81/F85*(2*H85*I85*J85+G107*(F85+J85)-H107*(F85+I85))</f>
        <v>0.5733183251763535</v>
      </c>
    </row>
    <row r="112" spans="4:5" ht="12.75" hidden="1">
      <c r="D112" t="s">
        <v>29</v>
      </c>
      <c r="E112">
        <f>I86*J86/6/$G$67/$G$81/F86*(2*H86*I86*J86+I107*(F86+J86)-J107*(F86+I86))</f>
        <v>0.5709464378053442</v>
      </c>
    </row>
    <row r="113" ht="12.75" hidden="1">
      <c r="D113" t="s">
        <v>156</v>
      </c>
    </row>
    <row r="114" ht="12.75" hidden="1">
      <c r="E114">
        <f>SUM(E110:E112)/3</f>
        <v>0.5717370669290139</v>
      </c>
    </row>
  </sheetData>
  <sheetProtection password="CD92" sheet="1" objects="1" scenarios="1"/>
  <protectedRanges>
    <protectedRange sqref="D7" name="wheel base 1"/>
  </protectedRanges>
  <mergeCells count="10">
    <mergeCell ref="G3:I3"/>
    <mergeCell ref="C2:M2"/>
    <mergeCell ref="B12:K12"/>
    <mergeCell ref="B6:K6"/>
    <mergeCell ref="I82:J82"/>
    <mergeCell ref="C9:D9"/>
    <mergeCell ref="C11:D11"/>
    <mergeCell ref="C21:D21"/>
    <mergeCell ref="F21:G21"/>
    <mergeCell ref="B20:K20"/>
  </mergeCells>
  <conditionalFormatting sqref="G30">
    <cfRule type="expression" priority="12" dxfId="9" stopIfTrue="1">
      <formula>INT(G58/G75)&lt;10*$G$58</formula>
    </cfRule>
    <cfRule type="expression" priority="13" dxfId="8" stopIfTrue="1">
      <formula>INT(G58/G75)&gt;10*$G$58</formula>
    </cfRule>
    <cfRule type="expression" priority="14" dxfId="8" stopIfTrue="1">
      <formula>$G$71=$G$73</formula>
    </cfRule>
  </conditionalFormatting>
  <conditionalFormatting sqref="L30">
    <cfRule type="cellIs" priority="15" dxfId="8" operator="between" stopIfTrue="1">
      <formula>0</formula>
      <formula>0.15</formula>
    </cfRule>
    <cfRule type="cellIs" priority="16" dxfId="9" operator="notBetween" stopIfTrue="1">
      <formula>0</formula>
      <formula>0.15</formula>
    </cfRule>
  </conditionalFormatting>
  <conditionalFormatting sqref="F23">
    <cfRule type="cellIs" priority="5" dxfId="6" operator="equal" stopIfTrue="1">
      <formula>"n"</formula>
    </cfRule>
    <cfRule type="expression" priority="6" dxfId="6" stopIfTrue="1">
      <formula>($D$26+$F$26+$H$26)=100</formula>
    </cfRule>
    <cfRule type="expression" priority="7" dxfId="0" stopIfTrue="1">
      <formula>NOT(($D$26+$F$26+$H$26)=100)</formula>
    </cfRule>
  </conditionalFormatting>
  <conditionalFormatting sqref="D26 F26 H26">
    <cfRule type="expression" priority="19" dxfId="1" stopIfTrue="1">
      <formula>$F$23="y"</formula>
    </cfRule>
  </conditionalFormatting>
  <conditionalFormatting sqref="E9">
    <cfRule type="expression" priority="1" dxfId="0" stopIfTrue="1">
      <formula>$F$23="Y"</formula>
    </cfRule>
  </conditionalFormatting>
  <printOptions/>
  <pageMargins left="0.75" right="0.75" top="1" bottom="1" header="0.5" footer="0.5"/>
  <pageSetup horizontalDpi="360" verticalDpi="36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126"/>
  <sheetViews>
    <sheetView showGridLines="0" zoomScalePageLayoutView="0" workbookViewId="0" topLeftCell="B7">
      <selection activeCell="P15" sqref="P15"/>
    </sheetView>
  </sheetViews>
  <sheetFormatPr defaultColWidth="9.140625" defaultRowHeight="12.75"/>
  <cols>
    <col min="1" max="1" width="8.8515625" style="0" customWidth="1"/>
    <col min="3" max="3" width="5.28125" style="0" customWidth="1"/>
    <col min="4" max="4" width="10.421875" style="0" customWidth="1"/>
    <col min="5" max="5" width="9.421875" style="0" customWidth="1"/>
  </cols>
  <sheetData>
    <row r="1" ht="12.75">
      <c r="C1" s="4" t="s">
        <v>182</v>
      </c>
    </row>
    <row r="2" spans="4:14" ht="12.75"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7:17" ht="12.75">
      <c r="G3" s="125"/>
      <c r="H3" s="125"/>
      <c r="I3" s="125"/>
      <c r="O3" s="96"/>
      <c r="P3" s="96"/>
      <c r="Q3" s="96"/>
    </row>
    <row r="4" spans="2:17" ht="15.75">
      <c r="B4" s="82" t="s">
        <v>9</v>
      </c>
      <c r="O4" s="96"/>
      <c r="P4" s="96"/>
      <c r="Q4" s="96"/>
    </row>
    <row r="5" spans="2:17" ht="12.75">
      <c r="B5" t="s">
        <v>112</v>
      </c>
      <c r="O5" s="96"/>
      <c r="P5" s="96"/>
      <c r="Q5" s="96"/>
    </row>
    <row r="6" spans="2:17" ht="12.75">
      <c r="B6" s="127" t="s">
        <v>152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O6" s="96"/>
      <c r="P6" s="96"/>
      <c r="Q6" s="96"/>
    </row>
    <row r="7" spans="4:17" ht="12.75">
      <c r="D7" s="28" t="s">
        <v>96</v>
      </c>
      <c r="E7" s="88">
        <v>23</v>
      </c>
      <c r="F7" s="29" t="s">
        <v>97</v>
      </c>
      <c r="G7" s="94">
        <v>23</v>
      </c>
      <c r="H7" s="33" t="s">
        <v>2</v>
      </c>
      <c r="I7" s="89">
        <v>23</v>
      </c>
      <c r="O7" s="96"/>
      <c r="P7" s="96"/>
      <c r="Q7" s="96"/>
    </row>
    <row r="8" spans="2:17" ht="12.75" customHeight="1">
      <c r="B8" s="38" t="s">
        <v>118</v>
      </c>
      <c r="C8" s="38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97"/>
      <c r="P8" s="96"/>
      <c r="Q8" s="96"/>
    </row>
    <row r="9" spans="4:17" ht="12.75">
      <c r="D9" s="128" t="s">
        <v>192</v>
      </c>
      <c r="E9" s="129"/>
      <c r="F9" s="114" t="s">
        <v>210</v>
      </c>
      <c r="G9" s="110" t="s">
        <v>238</v>
      </c>
      <c r="O9" s="96"/>
      <c r="P9" s="96"/>
      <c r="Q9" s="96"/>
    </row>
    <row r="10" spans="4:17" ht="12.75">
      <c r="D10" s="41" t="s">
        <v>119</v>
      </c>
      <c r="E10" s="39"/>
      <c r="F10" s="39"/>
      <c r="H10" s="40"/>
      <c r="I10" s="40"/>
      <c r="J10" s="39"/>
      <c r="O10" s="96"/>
      <c r="P10" s="96"/>
      <c r="Q10" s="96"/>
    </row>
    <row r="11" spans="4:17" ht="12.75">
      <c r="D11" s="130" t="s">
        <v>98</v>
      </c>
      <c r="E11" s="130"/>
      <c r="F11" s="107" t="s">
        <v>232</v>
      </c>
      <c r="H11" s="40"/>
      <c r="I11" s="40"/>
      <c r="J11" s="39"/>
      <c r="O11" s="96"/>
      <c r="P11" s="96"/>
      <c r="Q11" s="96"/>
    </row>
    <row r="12" spans="2:17" ht="12.75">
      <c r="B12" s="127" t="s">
        <v>195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O12" s="96"/>
      <c r="P12" s="96"/>
      <c r="Q12" s="96"/>
    </row>
    <row r="13" spans="4:17" ht="12.75">
      <c r="D13" s="31" t="s">
        <v>99</v>
      </c>
      <c r="E13" s="90">
        <v>9.5</v>
      </c>
      <c r="F13" s="32" t="s">
        <v>100</v>
      </c>
      <c r="G13" s="90">
        <v>13.5</v>
      </c>
      <c r="H13" s="32" t="s">
        <v>101</v>
      </c>
      <c r="I13" s="90">
        <v>11.5</v>
      </c>
      <c r="J13" s="32" t="s">
        <v>102</v>
      </c>
      <c r="K13" s="90">
        <v>13.5</v>
      </c>
      <c r="L13" s="32" t="s">
        <v>3</v>
      </c>
      <c r="M13" s="95">
        <v>9.5</v>
      </c>
      <c r="O13" s="96"/>
      <c r="P13" s="96"/>
      <c r="Q13" s="96"/>
    </row>
    <row r="14" spans="4:17" ht="12.75">
      <c r="D14" t="s">
        <v>236</v>
      </c>
      <c r="O14" s="96"/>
      <c r="P14" s="96"/>
      <c r="Q14" s="96"/>
    </row>
    <row r="15" spans="5:17" ht="12.75">
      <c r="E15" t="s">
        <v>154</v>
      </c>
      <c r="O15" s="96"/>
      <c r="P15" s="96"/>
      <c r="Q15" s="96"/>
    </row>
    <row r="16" spans="5:17" ht="12.75">
      <c r="E16" t="s">
        <v>155</v>
      </c>
      <c r="O16" s="96"/>
      <c r="P16" s="96"/>
      <c r="Q16" s="96"/>
    </row>
    <row r="17" spans="2:17" ht="12.75">
      <c r="B17" s="22" t="s">
        <v>197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O17" s="96"/>
      <c r="P17" s="96"/>
      <c r="Q17" s="96"/>
    </row>
    <row r="18" spans="4:17" ht="12.75">
      <c r="D18" s="31" t="s">
        <v>99</v>
      </c>
      <c r="E18" s="90"/>
      <c r="F18" s="32" t="s">
        <v>100</v>
      </c>
      <c r="G18" s="90"/>
      <c r="H18" s="32" t="s">
        <v>101</v>
      </c>
      <c r="I18" s="90"/>
      <c r="J18" s="32" t="s">
        <v>102</v>
      </c>
      <c r="K18" s="90"/>
      <c r="L18" s="32" t="s">
        <v>102</v>
      </c>
      <c r="M18" s="95"/>
      <c r="O18" s="96"/>
      <c r="P18" s="96"/>
      <c r="Q18" s="96"/>
    </row>
    <row r="19" spans="4:17" ht="12.75">
      <c r="D19" s="73"/>
      <c r="E19" s="67">
        <f>IF($F$9="y",K67+E18,"")</f>
      </c>
      <c r="F19" s="73"/>
      <c r="G19" s="67">
        <f>IF($F$9="y",K68+G18,"")</f>
      </c>
      <c r="H19" s="73"/>
      <c r="I19" s="67">
        <f>IF($F$9="y",K69+I18,"")</f>
      </c>
      <c r="J19" s="73"/>
      <c r="K19" s="67">
        <f>IF($F$9="y",K70+K18,"")</f>
      </c>
      <c r="L19" s="73"/>
      <c r="M19" s="67">
        <f>IF($F$9="y",K71+M18,"")</f>
      </c>
      <c r="O19" s="96"/>
      <c r="P19" s="96"/>
      <c r="Q19" s="96"/>
    </row>
    <row r="20" spans="2:17" ht="12.75">
      <c r="B20" s="127" t="s">
        <v>153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O20" s="96"/>
      <c r="P20" s="96"/>
      <c r="Q20" s="96"/>
    </row>
    <row r="21" spans="4:9" ht="12.75">
      <c r="D21" s="131" t="s">
        <v>103</v>
      </c>
      <c r="E21" s="131"/>
      <c r="F21" s="91">
        <v>11</v>
      </c>
      <c r="G21" s="132" t="s">
        <v>104</v>
      </c>
      <c r="H21" s="131"/>
      <c r="I21" s="92">
        <v>200000</v>
      </c>
    </row>
    <row r="22" spans="2:8" ht="12.75">
      <c r="B22" s="111" t="s">
        <v>212</v>
      </c>
      <c r="C22" s="116" t="s">
        <v>213</v>
      </c>
      <c r="D22" s="111" t="s">
        <v>215</v>
      </c>
      <c r="E22" s="73"/>
      <c r="F22" s="73"/>
      <c r="G22" s="73"/>
      <c r="H22" s="73"/>
    </row>
    <row r="23" spans="3:9" ht="12.75">
      <c r="C23" s="117" t="s">
        <v>227</v>
      </c>
      <c r="D23" s="118"/>
      <c r="E23" s="119"/>
      <c r="F23" s="108" t="s">
        <v>210</v>
      </c>
      <c r="G23" s="120" t="s">
        <v>239</v>
      </c>
      <c r="H23" s="22"/>
      <c r="I23" s="22"/>
    </row>
    <row r="24" spans="3:13" ht="12.75">
      <c r="C24" s="116" t="s">
        <v>214</v>
      </c>
      <c r="D24" s="121" t="s">
        <v>228</v>
      </c>
      <c r="E24" s="22"/>
      <c r="F24" s="22"/>
      <c r="G24" s="22"/>
      <c r="H24" s="22"/>
      <c r="I24" s="22"/>
      <c r="J24" s="22"/>
      <c r="K24" s="112"/>
      <c r="M24" s="38"/>
    </row>
    <row r="25" spans="4:13" ht="12.75">
      <c r="D25" s="28" t="s">
        <v>93</v>
      </c>
      <c r="E25" s="66">
        <f>IF($F$23="y",$M$25*E26%,$M$25/4)</f>
        <v>100</v>
      </c>
      <c r="F25" s="29" t="s">
        <v>94</v>
      </c>
      <c r="G25" s="66">
        <f>IF($F$23="y",$M$25*G26%,$M$25/4)</f>
        <v>100</v>
      </c>
      <c r="H25" s="29" t="s">
        <v>95</v>
      </c>
      <c r="I25" s="66">
        <f>IF($F$23="y",$M$25*I26%,$M$25/4)</f>
        <v>100</v>
      </c>
      <c r="J25" s="29" t="s">
        <v>4</v>
      </c>
      <c r="K25" s="67">
        <f>IF($F$23="y",$M$25*K26%,$M$25/4)</f>
        <v>100</v>
      </c>
      <c r="M25" s="93">
        <v>400</v>
      </c>
    </row>
    <row r="26" spans="2:15" ht="12.75">
      <c r="B26" s="111" t="s">
        <v>211</v>
      </c>
      <c r="D26" s="70"/>
      <c r="E26" s="113">
        <v>10</v>
      </c>
      <c r="F26" s="70"/>
      <c r="G26" s="113">
        <v>20</v>
      </c>
      <c r="H26" s="70"/>
      <c r="I26" s="113">
        <v>30</v>
      </c>
      <c r="J26" s="70"/>
      <c r="K26" s="113">
        <v>40</v>
      </c>
      <c r="M26" s="38" t="s">
        <v>193</v>
      </c>
      <c r="O26" s="122"/>
    </row>
    <row r="27" ht="12.75">
      <c r="B27" t="s">
        <v>113</v>
      </c>
    </row>
    <row r="28" spans="4:5" ht="12.75">
      <c r="D28" s="30" t="s">
        <v>87</v>
      </c>
      <c r="E28" s="93">
        <v>0.6</v>
      </c>
    </row>
    <row r="30" spans="2:17" ht="15.75">
      <c r="B30" s="79" t="s">
        <v>110</v>
      </c>
      <c r="C30" s="79"/>
      <c r="E30" s="80" t="s">
        <v>107</v>
      </c>
      <c r="F30" s="81"/>
      <c r="H30" s="30" t="str">
        <f>IF(ABS(I84)&lt;0.0001,"Level",CONCATENATE("1 in ",INT(I65/I84)))</f>
        <v>Level</v>
      </c>
      <c r="J30" s="80" t="s">
        <v>121</v>
      </c>
      <c r="K30" s="81"/>
      <c r="M30" s="36">
        <f>I85</f>
        <v>0.04367235941006744</v>
      </c>
      <c r="O30" s="49">
        <f>I86</f>
        <v>0.043672359410067634</v>
      </c>
      <c r="Q30" s="49">
        <f>I87</f>
        <v>0.043672359410067634</v>
      </c>
    </row>
    <row r="32" spans="2:16" ht="12.75">
      <c r="B32" s="80" t="s">
        <v>109</v>
      </c>
      <c r="C32" s="81"/>
      <c r="G32" s="48">
        <f>I79</f>
        <v>0.5789111775514454</v>
      </c>
      <c r="J32" s="48">
        <f>I80</f>
        <v>0.6041935945639775</v>
      </c>
      <c r="M32" s="48">
        <f>I81</f>
        <v>0.6041935945639776</v>
      </c>
      <c r="P32" s="48">
        <f>I82</f>
        <v>0.5789111775514454</v>
      </c>
    </row>
    <row r="33" spans="7:16" ht="12.75">
      <c r="G33" s="62"/>
      <c r="H33" s="50"/>
      <c r="I33" s="50"/>
      <c r="J33" s="62"/>
      <c r="K33" s="50"/>
      <c r="L33" s="50"/>
      <c r="M33" s="62"/>
      <c r="N33" s="50"/>
      <c r="O33" s="50"/>
      <c r="P33" s="62"/>
    </row>
    <row r="34" spans="2:16" ht="12.75">
      <c r="B34" s="80" t="s">
        <v>157</v>
      </c>
      <c r="C34" s="81"/>
      <c r="G34" s="62"/>
      <c r="H34" s="50"/>
      <c r="I34" s="63">
        <f>K63</f>
        <v>34.5</v>
      </c>
      <c r="J34" s="62"/>
      <c r="K34" s="50"/>
      <c r="L34" s="50"/>
      <c r="M34" s="68">
        <f>I65-I34</f>
        <v>34.5</v>
      </c>
      <c r="N34" s="50"/>
      <c r="O34" s="50"/>
      <c r="P34" s="62"/>
    </row>
    <row r="36" spans="2:3" ht="15.75">
      <c r="B36" s="82" t="s">
        <v>111</v>
      </c>
      <c r="C36" s="82"/>
    </row>
    <row r="38" spans="2:14" ht="12.75">
      <c r="B38" s="80" t="s">
        <v>168</v>
      </c>
      <c r="C38" s="81"/>
      <c r="H38" s="45">
        <f>I62</f>
        <v>23</v>
      </c>
      <c r="K38" s="45">
        <f>I63</f>
        <v>23</v>
      </c>
      <c r="N38" s="45">
        <f>I64</f>
        <v>23</v>
      </c>
    </row>
    <row r="39" spans="2:11" ht="12.75">
      <c r="B39" s="80" t="s">
        <v>5</v>
      </c>
      <c r="C39" s="81"/>
      <c r="K39" s="21">
        <f>I65</f>
        <v>69</v>
      </c>
    </row>
    <row r="40" spans="2:16" ht="12.75">
      <c r="B40" s="80" t="s">
        <v>175</v>
      </c>
      <c r="C40" s="81"/>
      <c r="E40">
        <f>F43</f>
        <v>9.5</v>
      </c>
      <c r="H40" s="21">
        <f>H38+E40</f>
        <v>32.5</v>
      </c>
      <c r="K40" s="21">
        <f>H40+K38</f>
        <v>55.5</v>
      </c>
      <c r="N40">
        <f>K40+N38</f>
        <v>78.5</v>
      </c>
      <c r="P40">
        <f>N40+P38</f>
        <v>78.5</v>
      </c>
    </row>
    <row r="43" spans="2:17" ht="12.75">
      <c r="B43" s="80" t="s">
        <v>167</v>
      </c>
      <c r="C43" s="81"/>
      <c r="F43" s="46">
        <f>I67</f>
        <v>9.5</v>
      </c>
      <c r="G43">
        <f>H38-I43</f>
        <v>9.5</v>
      </c>
      <c r="I43" s="47">
        <f>I68</f>
        <v>13.5</v>
      </c>
      <c r="J43" s="42">
        <f>I69</f>
        <v>11.5</v>
      </c>
      <c r="L43" s="21">
        <f>I63-I69</f>
        <v>11.5</v>
      </c>
      <c r="M43" s="42">
        <f>I70</f>
        <v>13.5</v>
      </c>
      <c r="O43" s="21">
        <f>I64-I70</f>
        <v>9.5</v>
      </c>
      <c r="Q43" s="46">
        <f>I71</f>
        <v>9.5</v>
      </c>
    </row>
    <row r="44" spans="2:16" ht="12.75">
      <c r="B44" s="80" t="s">
        <v>169</v>
      </c>
      <c r="C44" s="81"/>
      <c r="F44">
        <f>F43+G43</f>
        <v>19</v>
      </c>
      <c r="I44">
        <f>I43+J43</f>
        <v>25</v>
      </c>
      <c r="L44">
        <f>L43+M43</f>
        <v>25</v>
      </c>
      <c r="P44" s="23">
        <f>O43+Q43</f>
        <v>19</v>
      </c>
    </row>
    <row r="45" spans="2:16" ht="12.75">
      <c r="B45" s="5" t="s">
        <v>171</v>
      </c>
      <c r="C45" s="7"/>
      <c r="G45">
        <f>F44</f>
        <v>19</v>
      </c>
      <c r="J45">
        <f>G45+I44</f>
        <v>44</v>
      </c>
      <c r="M45">
        <f>J45+L44</f>
        <v>69</v>
      </c>
      <c r="P45">
        <f>+M45+P44</f>
        <v>88</v>
      </c>
    </row>
    <row r="46" spans="2:3" ht="12.75">
      <c r="B46" s="11" t="s">
        <v>172</v>
      </c>
      <c r="C46" s="13"/>
    </row>
    <row r="48" ht="13.5" customHeight="1"/>
    <row r="49" ht="13.5" customHeight="1" hidden="1"/>
    <row r="50" ht="13.5" customHeight="1" hidden="1"/>
    <row r="51" ht="13.5" customHeight="1" hidden="1"/>
    <row r="52" spans="6:8" ht="13.5" customHeight="1" hidden="1">
      <c r="F52" t="s">
        <v>20</v>
      </c>
      <c r="G52" t="s">
        <v>21</v>
      </c>
      <c r="H52" t="s">
        <v>22</v>
      </c>
    </row>
    <row r="53" spans="6:10" ht="13.5" customHeight="1" hidden="1">
      <c r="F53" t="s">
        <v>19</v>
      </c>
      <c r="G53" t="s">
        <v>75</v>
      </c>
      <c r="H53" t="s">
        <v>23</v>
      </c>
      <c r="J53" t="s">
        <v>76</v>
      </c>
    </row>
    <row r="54" ht="13.5" customHeight="1" hidden="1"/>
    <row r="55" ht="13.5" customHeight="1" hidden="1">
      <c r="E55" s="4"/>
    </row>
    <row r="56" ht="13.5" customHeight="1" hidden="1">
      <c r="F56" t="s">
        <v>12</v>
      </c>
    </row>
    <row r="57" spans="7:9" ht="13.5" customHeight="1" hidden="1">
      <c r="G57" s="5" t="s">
        <v>13</v>
      </c>
      <c r="H57" s="6"/>
      <c r="I57" s="7">
        <f>E25/2</f>
        <v>50</v>
      </c>
    </row>
    <row r="58" spans="7:9" ht="13.5" customHeight="1" hidden="1">
      <c r="G58" s="8" t="s">
        <v>14</v>
      </c>
      <c r="H58" s="9"/>
      <c r="I58" s="10">
        <f>G25/2</f>
        <v>50</v>
      </c>
    </row>
    <row r="59" spans="7:9" ht="13.5" customHeight="1" hidden="1">
      <c r="G59" s="8" t="s">
        <v>15</v>
      </c>
      <c r="H59" s="9"/>
      <c r="I59" s="10">
        <f>I25/2</f>
        <v>50</v>
      </c>
    </row>
    <row r="60" spans="7:9" ht="13.5" customHeight="1" hidden="1">
      <c r="G60" s="15" t="s">
        <v>77</v>
      </c>
      <c r="H60" s="12"/>
      <c r="I60" s="16">
        <f>K25/2</f>
        <v>50</v>
      </c>
    </row>
    <row r="61" spans="6:11" ht="13.5" customHeight="1" hidden="1">
      <c r="F61" t="s">
        <v>40</v>
      </c>
      <c r="K61" s="110" t="s">
        <v>229</v>
      </c>
    </row>
    <row r="62" spans="7:12" ht="13.5" customHeight="1" hidden="1">
      <c r="G62" s="5" t="s">
        <v>41</v>
      </c>
      <c r="H62" s="6"/>
      <c r="I62" s="7">
        <f>E7</f>
        <v>23</v>
      </c>
      <c r="K62" t="s">
        <v>88</v>
      </c>
      <c r="L62" t="s">
        <v>86</v>
      </c>
    </row>
    <row r="63" spans="7:12" ht="13.5" customHeight="1" hidden="1">
      <c r="G63" s="8" t="s">
        <v>42</v>
      </c>
      <c r="H63" s="9"/>
      <c r="I63" s="10">
        <f>G7</f>
        <v>23</v>
      </c>
      <c r="K63">
        <f>IF(F$11="y",ROUND(L63*2,0)/2,L63)</f>
        <v>34.5</v>
      </c>
      <c r="L63">
        <f>(G25*I62+I25*(I62+I63)+K25*I65)/M25</f>
        <v>34.5</v>
      </c>
    </row>
    <row r="64" spans="7:9" ht="13.5" customHeight="1" hidden="1">
      <c r="G64" s="15" t="s">
        <v>78</v>
      </c>
      <c r="H64" s="12"/>
      <c r="I64" s="17">
        <f>I7</f>
        <v>23</v>
      </c>
    </row>
    <row r="65" spans="7:9" ht="13.5" customHeight="1" hidden="1">
      <c r="G65" s="15" t="s">
        <v>5</v>
      </c>
      <c r="H65" s="12"/>
      <c r="I65" s="13">
        <f>I62+I63+I64</f>
        <v>69</v>
      </c>
    </row>
    <row r="66" spans="6:18" ht="13.5" customHeight="1" hidden="1">
      <c r="F66" t="s">
        <v>16</v>
      </c>
      <c r="K66" t="s">
        <v>88</v>
      </c>
      <c r="L66" t="s">
        <v>86</v>
      </c>
      <c r="N66" s="5" t="s">
        <v>199</v>
      </c>
      <c r="O66" s="6"/>
      <c r="P66" s="6"/>
      <c r="Q66" s="6"/>
      <c r="R66" s="7"/>
    </row>
    <row r="67" spans="7:18" ht="13.5" customHeight="1" hidden="1">
      <c r="G67" s="5" t="s">
        <v>30</v>
      </c>
      <c r="H67" s="6"/>
      <c r="I67" s="7">
        <f>ROUND(IF(F$9="y",K67+E18,E13),2)</f>
        <v>9.5</v>
      </c>
      <c r="K67">
        <f>IF(F$11="y",ROUND(L67*2,0)/2,L67)</f>
        <v>7</v>
      </c>
      <c r="L67">
        <f>I65/6*E28</f>
        <v>6.8999999999999995</v>
      </c>
      <c r="N67" s="98"/>
      <c r="O67" s="99"/>
      <c r="P67" s="99"/>
      <c r="Q67" s="99"/>
      <c r="R67" s="100"/>
    </row>
    <row r="68" spans="7:18" ht="13.5" customHeight="1" hidden="1">
      <c r="G68" s="8" t="s">
        <v>31</v>
      </c>
      <c r="H68" s="9"/>
      <c r="I68" s="10">
        <f>ROUND(IF(F$9="y",K68+G18,G13),2)</f>
        <v>13.5</v>
      </c>
      <c r="K68">
        <f>IF(F$11="y",ROUND(L68*2,0)/2,L68)</f>
        <v>11.5</v>
      </c>
      <c r="L68">
        <f>I62-I65/6</f>
        <v>11.5</v>
      </c>
      <c r="N68" s="98"/>
      <c r="O68" s="99"/>
      <c r="P68" s="99"/>
      <c r="Q68" s="99"/>
      <c r="R68" s="100"/>
    </row>
    <row r="69" spans="7:18" ht="13.5" customHeight="1" hidden="1">
      <c r="G69" s="8" t="s">
        <v>120</v>
      </c>
      <c r="H69" s="9"/>
      <c r="I69" s="10">
        <f>ROUND(IF(F$9="y",K69+I18,I13),2)</f>
        <v>11.5</v>
      </c>
      <c r="K69">
        <f>IF(F$11="y",ROUND(L69*2,0)/2,L69)</f>
        <v>11.5</v>
      </c>
      <c r="L69">
        <f>I65/2-I62</f>
        <v>11.5</v>
      </c>
      <c r="N69" s="98"/>
      <c r="O69" s="99"/>
      <c r="P69" s="99"/>
      <c r="Q69" s="99"/>
      <c r="R69" s="100"/>
    </row>
    <row r="70" spans="7:18" ht="13.5" customHeight="1" hidden="1">
      <c r="G70" s="8" t="s">
        <v>79</v>
      </c>
      <c r="H70" s="9"/>
      <c r="I70" s="10">
        <f>ROUND(IF(F$9="y",K70+K18,K13),2)</f>
        <v>13.5</v>
      </c>
      <c r="K70">
        <f>IF(F$11="y",ROUND(L70*2,0)/2,L70)</f>
        <v>11.5</v>
      </c>
      <c r="L70">
        <f>I64-I65/6</f>
        <v>11.5</v>
      </c>
      <c r="N70" s="98"/>
      <c r="O70" s="99"/>
      <c r="P70" s="99"/>
      <c r="Q70" s="99"/>
      <c r="R70" s="100"/>
    </row>
    <row r="71" spans="7:18" ht="13.5" customHeight="1" hidden="1">
      <c r="G71" s="15" t="s">
        <v>80</v>
      </c>
      <c r="H71" s="12"/>
      <c r="I71" s="13">
        <f>ROUND(IF(F$9="y",K71+M18,M13),2)</f>
        <v>9.5</v>
      </c>
      <c r="K71">
        <f>IF(F$11="y",ROUND(L71*2,0)/2,L71)</f>
        <v>7</v>
      </c>
      <c r="L71">
        <f>I65/6*E28</f>
        <v>6.8999999999999995</v>
      </c>
      <c r="N71" s="98"/>
      <c r="O71" s="99"/>
      <c r="P71" s="99"/>
      <c r="Q71" s="99"/>
      <c r="R71" s="100"/>
    </row>
    <row r="72" spans="6:18" ht="13.5" customHeight="1" hidden="1">
      <c r="F72" t="s">
        <v>17</v>
      </c>
      <c r="J72" s="4"/>
      <c r="N72" s="98"/>
      <c r="O72" s="99"/>
      <c r="P72" s="99"/>
      <c r="Q72" s="99"/>
      <c r="R72" s="100"/>
    </row>
    <row r="73" spans="7:18" ht="13.5" customHeight="1" hidden="1">
      <c r="G73" s="5" t="s">
        <v>18</v>
      </c>
      <c r="H73" s="6" t="s">
        <v>92</v>
      </c>
      <c r="I73" s="7">
        <f>F21</f>
        <v>11</v>
      </c>
      <c r="N73" s="98"/>
      <c r="O73" s="99"/>
      <c r="P73" s="99"/>
      <c r="Q73" s="99"/>
      <c r="R73" s="100"/>
    </row>
    <row r="74" spans="7:18" ht="13.5" customHeight="1" hidden="1">
      <c r="G74" s="8"/>
      <c r="H74" s="9" t="s">
        <v>19</v>
      </c>
      <c r="I74" s="10">
        <f>I73*0.0254</f>
        <v>0.2794</v>
      </c>
      <c r="N74" s="98"/>
      <c r="O74" s="99"/>
      <c r="P74" s="99"/>
      <c r="Q74" s="99"/>
      <c r="R74" s="100"/>
    </row>
    <row r="75" spans="7:18" ht="13.5" customHeight="1" hidden="1">
      <c r="G75" s="11" t="s">
        <v>36</v>
      </c>
      <c r="H75" s="12"/>
      <c r="I75" s="14">
        <f>I21</f>
        <v>200000</v>
      </c>
      <c r="N75" s="98"/>
      <c r="O75" s="99"/>
      <c r="P75" s="99"/>
      <c r="Q75" s="99"/>
      <c r="R75" s="100"/>
    </row>
    <row r="76" spans="14:18" ht="13.5" customHeight="1" hidden="1">
      <c r="N76" s="98"/>
      <c r="O76" s="99"/>
      <c r="P76" s="99"/>
      <c r="Q76" s="99"/>
      <c r="R76" s="100"/>
    </row>
    <row r="77" spans="5:18" ht="13.5" customHeight="1" hidden="1">
      <c r="E77" s="4" t="s">
        <v>25</v>
      </c>
      <c r="N77" s="98"/>
      <c r="O77" s="99"/>
      <c r="P77" s="99"/>
      <c r="Q77" s="99"/>
      <c r="R77" s="100"/>
    </row>
    <row r="78" spans="6:18" ht="13.5" customHeight="1" hidden="1">
      <c r="F78" t="s">
        <v>26</v>
      </c>
      <c r="N78" s="98"/>
      <c r="O78" s="99"/>
      <c r="P78" s="99"/>
      <c r="Q78" s="99"/>
      <c r="R78" s="100"/>
    </row>
    <row r="79" spans="7:18" ht="13.5" customHeight="1" hidden="1">
      <c r="G79" s="5" t="s">
        <v>27</v>
      </c>
      <c r="H79" s="6"/>
      <c r="I79" s="18">
        <f>G121</f>
        <v>0.5789111775514454</v>
      </c>
      <c r="N79" s="98"/>
      <c r="O79" s="99"/>
      <c r="P79" s="99"/>
      <c r="Q79" s="99"/>
      <c r="R79" s="100"/>
    </row>
    <row r="80" spans="7:18" ht="13.5" customHeight="1" hidden="1">
      <c r="G80" s="8" t="s">
        <v>28</v>
      </c>
      <c r="H80" s="9"/>
      <c r="I80" s="20">
        <f>G122</f>
        <v>0.6041935945639775</v>
      </c>
      <c r="N80" s="98"/>
      <c r="O80" s="99"/>
      <c r="P80" s="99"/>
      <c r="Q80" s="99"/>
      <c r="R80" s="100"/>
    </row>
    <row r="81" spans="7:18" ht="13.5" customHeight="1" hidden="1">
      <c r="G81" s="8" t="s">
        <v>29</v>
      </c>
      <c r="H81" s="9"/>
      <c r="I81" s="10">
        <f>G123</f>
        <v>0.6041935945639776</v>
      </c>
      <c r="N81" s="98"/>
      <c r="O81" s="99"/>
      <c r="P81" s="99"/>
      <c r="Q81" s="99"/>
      <c r="R81" s="100"/>
    </row>
    <row r="82" spans="7:18" ht="13.5" customHeight="1" hidden="1">
      <c r="G82" s="15" t="s">
        <v>81</v>
      </c>
      <c r="H82" s="12"/>
      <c r="I82" s="19">
        <f>G124</f>
        <v>0.5789111775514454</v>
      </c>
      <c r="N82" s="98"/>
      <c r="O82" s="99"/>
      <c r="P82" s="99"/>
      <c r="Q82" s="99"/>
      <c r="R82" s="100"/>
    </row>
    <row r="83" spans="6:18" ht="13.5" customHeight="1" hidden="1">
      <c r="F83" t="s">
        <v>114</v>
      </c>
      <c r="N83" s="98"/>
      <c r="O83" s="99"/>
      <c r="P83" s="99"/>
      <c r="Q83" s="99"/>
      <c r="R83" s="100"/>
    </row>
    <row r="84" spans="7:18" ht="13.5" customHeight="1" hidden="1">
      <c r="G84" t="s">
        <v>90</v>
      </c>
      <c r="I84" s="24">
        <f>ABS(I79-I82)</f>
        <v>0</v>
      </c>
      <c r="N84" s="98"/>
      <c r="O84" s="99"/>
      <c r="P84" s="99"/>
      <c r="Q84" s="99"/>
      <c r="R84" s="100"/>
    </row>
    <row r="85" spans="7:18" ht="13.5" customHeight="1" hidden="1">
      <c r="G85" t="s">
        <v>6</v>
      </c>
      <c r="I85" s="25">
        <f>(I80-(I82+I79)/2)/((I82+I79)/2)</f>
        <v>0.04367235941006744</v>
      </c>
      <c r="K85" s="24"/>
      <c r="L85" s="25"/>
      <c r="N85" s="98"/>
      <c r="O85" s="99"/>
      <c r="P85" s="99"/>
      <c r="Q85" s="99"/>
      <c r="R85" s="100"/>
    </row>
    <row r="86" spans="7:18" ht="13.5" customHeight="1" hidden="1">
      <c r="G86" t="s">
        <v>7</v>
      </c>
      <c r="I86" s="25">
        <f>(I81-(I82+I79)/2)/((I82+I79)/2)</f>
        <v>0.043672359410067634</v>
      </c>
      <c r="J86" s="44"/>
      <c r="K86" s="44"/>
      <c r="L86" s="25"/>
      <c r="N86" s="98"/>
      <c r="O86" s="99"/>
      <c r="P86" s="99"/>
      <c r="Q86" s="99"/>
      <c r="R86" s="100"/>
    </row>
    <row r="87" spans="7:18" ht="13.5" customHeight="1" hidden="1">
      <c r="G87" t="s">
        <v>8</v>
      </c>
      <c r="I87" s="25">
        <f>((I80+I81)/2-(I82+I79)/2)/((I82+I79)/2)</f>
        <v>0.043672359410067634</v>
      </c>
      <c r="J87" s="44"/>
      <c r="K87" s="44"/>
      <c r="L87" s="25"/>
      <c r="N87" s="101"/>
      <c r="O87" s="102"/>
      <c r="P87" s="102"/>
      <c r="Q87" s="102"/>
      <c r="R87" s="103"/>
    </row>
    <row r="88" ht="13.5" customHeight="1" hidden="1"/>
    <row r="89" ht="13.5" customHeight="1" hidden="1">
      <c r="E89" t="s">
        <v>35</v>
      </c>
    </row>
    <row r="90" ht="13.5" customHeight="1" hidden="1">
      <c r="F90" t="s">
        <v>17</v>
      </c>
    </row>
    <row r="91" spans="7:10" ht="13.5" customHeight="1" hidden="1">
      <c r="G91" t="s">
        <v>37</v>
      </c>
      <c r="I91">
        <f>PI()*I74^4/64</f>
        <v>0.0002991407001636314</v>
      </c>
      <c r="J91" t="s">
        <v>38</v>
      </c>
    </row>
    <row r="92" spans="11:12" ht="13.5" customHeight="1" hidden="1">
      <c r="K92" s="125" t="s">
        <v>51</v>
      </c>
      <c r="L92" s="125"/>
    </row>
    <row r="93" spans="8:14" ht="13.5" customHeight="1" hidden="1">
      <c r="H93" t="s">
        <v>20</v>
      </c>
      <c r="I93" t="s">
        <v>39</v>
      </c>
      <c r="J93" t="s">
        <v>72</v>
      </c>
      <c r="K93" s="3" t="s">
        <v>73</v>
      </c>
      <c r="L93" s="3" t="s">
        <v>74</v>
      </c>
      <c r="M93" t="s">
        <v>49</v>
      </c>
      <c r="N93" t="s">
        <v>50</v>
      </c>
    </row>
    <row r="94" spans="7:14" ht="13.5" customHeight="1" hidden="1">
      <c r="G94" t="s">
        <v>34</v>
      </c>
      <c r="H94">
        <f>I62-I68+I67</f>
        <v>19</v>
      </c>
      <c r="I94" s="1">
        <f>4*I$75*I$91/H94</f>
        <v>12.595397901626583</v>
      </c>
      <c r="J94">
        <f>I57/1000*9.8</f>
        <v>0.49000000000000005</v>
      </c>
      <c r="K94">
        <f>I67</f>
        <v>9.5</v>
      </c>
      <c r="L94">
        <f>H94-K94</f>
        <v>9.5</v>
      </c>
      <c r="M94">
        <f>J94*K94*(H94-K94)^2/H94^2</f>
        <v>1.16375</v>
      </c>
      <c r="N94">
        <f>J94*K94^2*(H94-K94)/H94^2</f>
        <v>1.16375</v>
      </c>
    </row>
    <row r="95" spans="7:14" ht="13.5" customHeight="1" hidden="1">
      <c r="G95" t="s">
        <v>43</v>
      </c>
      <c r="H95">
        <f>I68+I69</f>
        <v>25</v>
      </c>
      <c r="I95" s="1">
        <f>4*I$75*I$91/H95</f>
        <v>9.572502405236204</v>
      </c>
      <c r="J95">
        <f>I58/1000*9.8</f>
        <v>0.49000000000000005</v>
      </c>
      <c r="K95">
        <f>I68</f>
        <v>13.5</v>
      </c>
      <c r="L95">
        <f>H95-K95</f>
        <v>11.5</v>
      </c>
      <c r="M95">
        <f>J95*K95*(H95-K95)^2/H95^2</f>
        <v>1.399734</v>
      </c>
      <c r="N95">
        <f>J95*K95^2*(H95-K95)/H95^2</f>
        <v>1.6431660000000003</v>
      </c>
    </row>
    <row r="96" spans="7:14" ht="13.5" customHeight="1" hidden="1">
      <c r="G96" t="s">
        <v>44</v>
      </c>
      <c r="H96">
        <f>I63-I69+I70</f>
        <v>25</v>
      </c>
      <c r="I96" s="1">
        <f>4*I$75*I$91/H96</f>
        <v>9.572502405236204</v>
      </c>
      <c r="J96">
        <f>I59/1000*9.8</f>
        <v>0.49000000000000005</v>
      </c>
      <c r="K96">
        <f>I63-I69</f>
        <v>11.5</v>
      </c>
      <c r="L96">
        <f>H96-K96</f>
        <v>13.5</v>
      </c>
      <c r="M96">
        <f>J96*K96*(H96-K96)^2/H96^2</f>
        <v>1.6431660000000003</v>
      </c>
      <c r="N96">
        <f>J96*K96^2*(H96-K96)/H96^2</f>
        <v>1.3997340000000003</v>
      </c>
    </row>
    <row r="97" spans="7:14" ht="13.5" customHeight="1" hidden="1">
      <c r="G97" t="s">
        <v>82</v>
      </c>
      <c r="H97">
        <f>I64-I70+I71</f>
        <v>19</v>
      </c>
      <c r="I97" s="1">
        <f>4*I$75*I$91/H97</f>
        <v>12.595397901626583</v>
      </c>
      <c r="J97">
        <f>I60/1000*9.8</f>
        <v>0.49000000000000005</v>
      </c>
      <c r="K97">
        <f>H97-I71</f>
        <v>9.5</v>
      </c>
      <c r="L97">
        <f>H97-K97</f>
        <v>9.5</v>
      </c>
      <c r="M97">
        <f>J97*K97*(H97-K97)^2/H97^2</f>
        <v>1.16375</v>
      </c>
      <c r="N97">
        <f>J97*K97^2*(H97-K97)/H97^2</f>
        <v>1.16375</v>
      </c>
    </row>
    <row r="98" spans="8:9" ht="13.5" customHeight="1" hidden="1">
      <c r="H98">
        <f>SUM(H94:H97)</f>
        <v>88</v>
      </c>
      <c r="I98" s="1"/>
    </row>
    <row r="99" ht="13.5" customHeight="1" hidden="1"/>
    <row r="100" spans="8:12" ht="13.5" customHeight="1" hidden="1">
      <c r="H100" t="s">
        <v>52</v>
      </c>
      <c r="I100" t="s">
        <v>53</v>
      </c>
      <c r="J100" t="s">
        <v>54</v>
      </c>
      <c r="K100" t="s">
        <v>47</v>
      </c>
      <c r="L100" t="s">
        <v>48</v>
      </c>
    </row>
    <row r="101" spans="7:13" ht="13.5" customHeight="1" hidden="1">
      <c r="G101" t="s">
        <v>45</v>
      </c>
      <c r="H101" s="1">
        <f>I94</f>
        <v>12.595397901626583</v>
      </c>
      <c r="I101" s="1">
        <f>I95</f>
        <v>9.572502405236204</v>
      </c>
      <c r="J101" s="1">
        <f>SUM(H101:I101)</f>
        <v>22.167900306862787</v>
      </c>
      <c r="K101" s="2">
        <f>H101/J101</f>
        <v>0.5681818181818181</v>
      </c>
      <c r="L101" s="2">
        <f>I101/J101</f>
        <v>0.4318181818181818</v>
      </c>
      <c r="M101" s="2">
        <f>SUM(K101:L101)</f>
        <v>1</v>
      </c>
    </row>
    <row r="102" spans="7:13" ht="13.5" customHeight="1" hidden="1">
      <c r="G102" t="s">
        <v>46</v>
      </c>
      <c r="H102" s="1">
        <f>I95</f>
        <v>9.572502405236204</v>
      </c>
      <c r="I102" s="1">
        <f>I96</f>
        <v>9.572502405236204</v>
      </c>
      <c r="J102" s="1">
        <f>SUM(H102:I102)</f>
        <v>19.145004810472408</v>
      </c>
      <c r="K102" s="2">
        <f>H102/J102</f>
        <v>0.5</v>
      </c>
      <c r="L102" s="2">
        <f>I102/J102</f>
        <v>0.5</v>
      </c>
      <c r="M102" s="2">
        <f>SUM(K102:L102)</f>
        <v>1</v>
      </c>
    </row>
    <row r="103" spans="7:13" ht="13.5" customHeight="1" hidden="1">
      <c r="G103" t="s">
        <v>84</v>
      </c>
      <c r="H103" s="1">
        <f>I96</f>
        <v>9.572502405236204</v>
      </c>
      <c r="I103" s="1">
        <f>I97</f>
        <v>12.595397901626583</v>
      </c>
      <c r="J103" s="1">
        <f>SUM(H103:I103)</f>
        <v>22.167900306862787</v>
      </c>
      <c r="K103" s="2">
        <f>H103/J103</f>
        <v>0.4318181818181818</v>
      </c>
      <c r="L103" s="2">
        <f>I103/J103</f>
        <v>0.5681818181818181</v>
      </c>
      <c r="M103" s="2">
        <f>SUM(K103:L103)</f>
        <v>1</v>
      </c>
    </row>
    <row r="104" ht="13.5" customHeight="1" hidden="1"/>
    <row r="105" ht="13.5" customHeight="1" hidden="1">
      <c r="F105" t="s">
        <v>55</v>
      </c>
    </row>
    <row r="106" spans="7:14" ht="13.5" customHeight="1" hidden="1">
      <c r="G106" t="s">
        <v>56</v>
      </c>
      <c r="H106" t="s">
        <v>57</v>
      </c>
      <c r="I106" t="s">
        <v>57</v>
      </c>
      <c r="J106" t="s">
        <v>58</v>
      </c>
      <c r="K106" t="s">
        <v>58</v>
      </c>
      <c r="L106" t="s">
        <v>59</v>
      </c>
      <c r="M106" t="s">
        <v>59</v>
      </c>
      <c r="N106" t="s">
        <v>83</v>
      </c>
    </row>
    <row r="107" spans="6:13" ht="13.5" customHeight="1" hidden="1">
      <c r="F107" t="s">
        <v>60</v>
      </c>
      <c r="G107" s="2"/>
      <c r="H107" s="2">
        <f>K101</f>
        <v>0.5681818181818181</v>
      </c>
      <c r="I107" s="2">
        <f>L101</f>
        <v>0.4318181818181818</v>
      </c>
      <c r="J107" s="2">
        <f>K102</f>
        <v>0.5</v>
      </c>
      <c r="K107" s="2">
        <f>L102</f>
        <v>0.5</v>
      </c>
      <c r="L107" s="2">
        <f>K103</f>
        <v>0.4318181818181818</v>
      </c>
      <c r="M107" s="2">
        <f>L103</f>
        <v>0.5681818181818181</v>
      </c>
    </row>
    <row r="108" spans="6:14" ht="13.5" customHeight="1" hidden="1">
      <c r="F108" t="s">
        <v>61</v>
      </c>
      <c r="G108" s="2">
        <f>-M94</f>
        <v>-1.16375</v>
      </c>
      <c r="H108" s="2">
        <f>+N94</f>
        <v>1.16375</v>
      </c>
      <c r="I108" s="2">
        <f>-M95</f>
        <v>-1.399734</v>
      </c>
      <c r="J108" s="2">
        <f>N95</f>
        <v>1.6431660000000003</v>
      </c>
      <c r="K108" s="2">
        <f>-M96</f>
        <v>-1.6431660000000003</v>
      </c>
      <c r="L108" s="2">
        <f>N96</f>
        <v>1.3997340000000003</v>
      </c>
      <c r="M108" s="2">
        <f>-M97</f>
        <v>-1.16375</v>
      </c>
      <c r="N108" s="2">
        <f>N97</f>
        <v>1.16375</v>
      </c>
    </row>
    <row r="109" spans="6:14" ht="13.5" customHeight="1" hidden="1">
      <c r="F109" t="s">
        <v>62</v>
      </c>
      <c r="G109" s="2">
        <f>-G108</f>
        <v>1.16375</v>
      </c>
      <c r="H109" s="2">
        <f>-(H108+I108)*H$107</f>
        <v>0.13408181818181816</v>
      </c>
      <c r="I109" s="2">
        <f>-(H108+I108)*I$107</f>
        <v>0.10190218181818181</v>
      </c>
      <c r="J109" s="2">
        <f>-(J108+K108)*J$107</f>
        <v>0</v>
      </c>
      <c r="K109" s="2">
        <f>-(J108+K108)*K$107</f>
        <v>0</v>
      </c>
      <c r="L109" s="2">
        <f>-(L108+M108)*L$107</f>
        <v>-0.1019021818181819</v>
      </c>
      <c r="M109" s="2">
        <f>-(L108+M108)*M$107</f>
        <v>-0.13408181818181827</v>
      </c>
      <c r="N109" s="2">
        <f>-N108</f>
        <v>-1.16375</v>
      </c>
    </row>
    <row r="110" spans="6:14" ht="13.5" customHeight="1" hidden="1">
      <c r="F110" t="s">
        <v>67</v>
      </c>
      <c r="G110" s="2">
        <f>H109/2</f>
        <v>0.06704090909090908</v>
      </c>
      <c r="H110" s="2">
        <f>G109/2</f>
        <v>0.581875</v>
      </c>
      <c r="I110" s="2">
        <f>J109/2</f>
        <v>0</v>
      </c>
      <c r="J110" s="2">
        <f>I109/2</f>
        <v>0.050951090909090904</v>
      </c>
      <c r="K110" s="2">
        <f>L109/2</f>
        <v>-0.05095109090909095</v>
      </c>
      <c r="L110" s="2">
        <f>K109/2</f>
        <v>0</v>
      </c>
      <c r="M110" s="2">
        <f>N109/2</f>
        <v>-0.581875</v>
      </c>
      <c r="N110" s="2">
        <f>M109/2</f>
        <v>-0.06704090909090914</v>
      </c>
    </row>
    <row r="111" spans="6:14" ht="13.5" customHeight="1" hidden="1">
      <c r="F111" t="s">
        <v>63</v>
      </c>
      <c r="G111" s="2">
        <f>-G110</f>
        <v>-0.06704090909090908</v>
      </c>
      <c r="H111" s="2">
        <f>-(H110+I110)*H$107</f>
        <v>-0.3306107954545454</v>
      </c>
      <c r="I111" s="2">
        <f>-(H110+I110)*I$107</f>
        <v>-0.25126420454545456</v>
      </c>
      <c r="J111" s="2">
        <f>-(J110+K110)*J$107</f>
        <v>2.42861286636753E-17</v>
      </c>
      <c r="K111" s="2">
        <f>-(J110+K110)*K$107</f>
        <v>2.42861286636753E-17</v>
      </c>
      <c r="L111" s="2">
        <f>-(L110+M110)*L$107</f>
        <v>0.25126420454545456</v>
      </c>
      <c r="M111" s="2">
        <f>-(L110+M110)*M$107</f>
        <v>0.3306107954545454</v>
      </c>
      <c r="N111" s="2">
        <f>-N110</f>
        <v>0.06704090909090914</v>
      </c>
    </row>
    <row r="112" spans="6:14" ht="13.5" customHeight="1" hidden="1">
      <c r="F112" t="s">
        <v>68</v>
      </c>
      <c r="G112" s="2">
        <f>H111/2</f>
        <v>-0.1653053977272727</v>
      </c>
      <c r="H112" s="2">
        <f>G111/2</f>
        <v>-0.03352045454545454</v>
      </c>
      <c r="I112" s="2">
        <f>J111/2</f>
        <v>1.214306433183765E-17</v>
      </c>
      <c r="J112" s="2">
        <f>I111/2</f>
        <v>-0.12563210227272728</v>
      </c>
      <c r="K112" s="2">
        <f>L111/2</f>
        <v>0.12563210227272728</v>
      </c>
      <c r="L112" s="2">
        <f>K111/2</f>
        <v>1.214306433183765E-17</v>
      </c>
      <c r="M112" s="2">
        <f>N111/2</f>
        <v>0.03352045454545457</v>
      </c>
      <c r="N112" s="2">
        <f>M111/2</f>
        <v>0.1653053977272727</v>
      </c>
    </row>
    <row r="113" spans="6:14" ht="13.5" customHeight="1" hidden="1">
      <c r="F113" t="s">
        <v>64</v>
      </c>
      <c r="G113" s="2">
        <f>-G112</f>
        <v>0.1653053977272727</v>
      </c>
      <c r="H113" s="2">
        <f>-(H112+I112)*H$107</f>
        <v>0.019045712809917344</v>
      </c>
      <c r="I113" s="2">
        <f>-(H112+I112)*I$107</f>
        <v>0.014474741735537183</v>
      </c>
      <c r="J113" s="2">
        <f>-(J112+K112)*J$107</f>
        <v>0</v>
      </c>
      <c r="K113" s="2">
        <f>-(J112+K112)*K$107</f>
        <v>0</v>
      </c>
      <c r="L113" s="2">
        <f>-(L112+M112)*L$107</f>
        <v>-0.014474741735537207</v>
      </c>
      <c r="M113" s="2">
        <f>-(L112+M112)*M$107</f>
        <v>-0.019045712809917376</v>
      </c>
      <c r="N113" s="2">
        <f>-N112</f>
        <v>-0.1653053977272727</v>
      </c>
    </row>
    <row r="114" spans="6:14" ht="13.5" customHeight="1" hidden="1">
      <c r="F114" t="s">
        <v>69</v>
      </c>
      <c r="G114" s="2">
        <f>H113/2</f>
        <v>0.009522856404958672</v>
      </c>
      <c r="H114" s="2">
        <f>G113/2</f>
        <v>0.08265269886363635</v>
      </c>
      <c r="I114" s="2">
        <f>J113/2</f>
        <v>0</v>
      </c>
      <c r="J114" s="2">
        <f>I113/2</f>
        <v>0.007237370867768591</v>
      </c>
      <c r="K114" s="2">
        <f>L113/2</f>
        <v>-0.007237370867768603</v>
      </c>
      <c r="L114" s="2">
        <f>K113/2</f>
        <v>0</v>
      </c>
      <c r="M114" s="2">
        <f>N113/2</f>
        <v>-0.08265269886363635</v>
      </c>
      <c r="N114" s="2">
        <f>M113/2</f>
        <v>-0.009522856404958688</v>
      </c>
    </row>
    <row r="115" spans="6:14" ht="13.5" customHeight="1" hidden="1">
      <c r="F115" t="s">
        <v>65</v>
      </c>
      <c r="G115" s="2">
        <f>-G114</f>
        <v>-0.009522856404958672</v>
      </c>
      <c r="H115" s="2">
        <f>-(H114+I114)*H$107</f>
        <v>-0.0469617607179752</v>
      </c>
      <c r="I115" s="2">
        <f>-(H114+I114)*I$107</f>
        <v>-0.035690938145661155</v>
      </c>
      <c r="J115" s="2">
        <f>-(J114+K114)*J$107</f>
        <v>6.071532165918825E-18</v>
      </c>
      <c r="K115" s="2">
        <f>-(J114+K114)*K$107</f>
        <v>6.071532165918825E-18</v>
      </c>
      <c r="L115" s="2">
        <f>-(L114+M114)*L$107</f>
        <v>0.035690938145661155</v>
      </c>
      <c r="M115" s="2">
        <f>-(L114+M114)*M$107</f>
        <v>0.0469617607179752</v>
      </c>
      <c r="N115" s="2">
        <f>-N114</f>
        <v>0.009522856404958688</v>
      </c>
    </row>
    <row r="116" spans="6:14" ht="13.5" customHeight="1" hidden="1">
      <c r="F116" t="s">
        <v>70</v>
      </c>
      <c r="G116" s="2">
        <f>H115/2</f>
        <v>-0.0234808803589876</v>
      </c>
      <c r="H116" s="2">
        <f>G115/2</f>
        <v>-0.004761428202479336</v>
      </c>
      <c r="I116" s="2">
        <f>J115/2</f>
        <v>3.0357660829594124E-18</v>
      </c>
      <c r="J116" s="2">
        <f>I115/2</f>
        <v>-0.017845469072830578</v>
      </c>
      <c r="K116" s="2">
        <f>L115/2</f>
        <v>0.017845469072830578</v>
      </c>
      <c r="L116" s="2">
        <f>K115/2</f>
        <v>3.0357660829594124E-18</v>
      </c>
      <c r="M116" s="2">
        <f>N115/2</f>
        <v>0.004761428202479344</v>
      </c>
      <c r="N116" s="2">
        <f>M115/2</f>
        <v>0.0234808803589876</v>
      </c>
    </row>
    <row r="117" spans="6:14" ht="13.5" customHeight="1" hidden="1">
      <c r="F117" t="s">
        <v>66</v>
      </c>
      <c r="G117" s="2">
        <f>-G116</f>
        <v>0.0234808803589876</v>
      </c>
      <c r="H117" s="2">
        <f>-(H116+I116)*H$107</f>
        <v>0.0027053569332268937</v>
      </c>
      <c r="I117" s="2">
        <f>-(H116+I116)*I$107</f>
        <v>0.0020560712692524394</v>
      </c>
      <c r="J117" s="2">
        <f>-(J116+K116)*J$107</f>
        <v>0</v>
      </c>
      <c r="K117" s="2">
        <f>-(J116+K116)*K$107</f>
        <v>0</v>
      </c>
      <c r="L117" s="2">
        <f>-(L116+M116)*L$107</f>
        <v>-0.0020560712692524455</v>
      </c>
      <c r="M117" s="2">
        <f>-(L116+M116)*M$107</f>
        <v>-0.0027053569332269015</v>
      </c>
      <c r="N117" s="2">
        <f>-N116</f>
        <v>-0.0234808803589876</v>
      </c>
    </row>
    <row r="118" spans="7:14" ht="13.5" customHeight="1" hidden="1">
      <c r="G118" s="2">
        <f>SUM(G108:G117)</f>
        <v>0</v>
      </c>
      <c r="H118" s="2">
        <f aca="true" t="shared" si="0" ref="H118:N118">SUM(H108:H117)</f>
        <v>1.5682561478681443</v>
      </c>
      <c r="I118" s="2">
        <f t="shared" si="0"/>
        <v>-1.5682561478681445</v>
      </c>
      <c r="J118" s="2">
        <f t="shared" si="0"/>
        <v>1.5578768904313018</v>
      </c>
      <c r="K118" s="2">
        <f t="shared" si="0"/>
        <v>-1.5578768904313018</v>
      </c>
      <c r="L118" s="2">
        <f t="shared" si="0"/>
        <v>1.5682561478681443</v>
      </c>
      <c r="M118" s="2">
        <f t="shared" si="0"/>
        <v>-1.5682561478681443</v>
      </c>
      <c r="N118" s="2">
        <f t="shared" si="0"/>
        <v>0</v>
      </c>
    </row>
    <row r="119" ht="13.5" customHeight="1" hidden="1"/>
    <row r="120" ht="13.5" customHeight="1" hidden="1">
      <c r="F120" t="s">
        <v>71</v>
      </c>
    </row>
    <row r="121" spans="6:7" ht="13.5" customHeight="1" hidden="1">
      <c r="F121" t="s">
        <v>27</v>
      </c>
      <c r="G121">
        <f>K94*L94/6/I$75/I$91/H94*(2*J94*K94*L94+G118*(H94+L94)-H118*(H94+K94))</f>
        <v>0.5789111775514454</v>
      </c>
    </row>
    <row r="122" spans="6:7" ht="13.5" customHeight="1" hidden="1">
      <c r="F122" t="s">
        <v>28</v>
      </c>
      <c r="G122">
        <f>K95*L95/6/I$75/I$91/H95*(2*J95*K95*L95+I118*(H95+L95)-J118*(H95+K95))</f>
        <v>0.6041935945639775</v>
      </c>
    </row>
    <row r="123" spans="6:7" ht="13.5" customHeight="1" hidden="1">
      <c r="F123" t="s">
        <v>29</v>
      </c>
      <c r="G123">
        <f>K96*L96/6/I$75/I$91/H96*(2*J96*K96*L96+K118*(H96+L96)-L118*(H96+K96))</f>
        <v>0.6041935945639776</v>
      </c>
    </row>
    <row r="124" spans="6:7" ht="13.5" customHeight="1" hidden="1">
      <c r="F124" t="s">
        <v>81</v>
      </c>
      <c r="G124">
        <f>K97*L97/6/I$75/I$91/H97*(2*J97*K97*L97+M118*(H97+L97)-N118*(H97+K97))</f>
        <v>0.5789111775514454</v>
      </c>
    </row>
    <row r="125" ht="13.5" customHeight="1" hidden="1">
      <c r="F125" t="s">
        <v>156</v>
      </c>
    </row>
    <row r="126" ht="13.5" customHeight="1" hidden="1">
      <c r="G126">
        <f>SUM(G121:G124)/4</f>
        <v>0.5915523860577114</v>
      </c>
    </row>
    <row r="127" ht="13.5" customHeight="1"/>
    <row r="128" ht="13.5" customHeight="1"/>
    <row r="129" ht="13.5" customHeight="1"/>
  </sheetData>
  <sheetProtection password="CD92" sheet="1" objects="1" scenarios="1"/>
  <mergeCells count="10">
    <mergeCell ref="K92:L92"/>
    <mergeCell ref="D2:N2"/>
    <mergeCell ref="G3:I3"/>
    <mergeCell ref="B6:L6"/>
    <mergeCell ref="D21:E21"/>
    <mergeCell ref="G21:H21"/>
    <mergeCell ref="B20:L20"/>
    <mergeCell ref="D9:E9"/>
    <mergeCell ref="D11:E11"/>
    <mergeCell ref="B12:L12"/>
  </mergeCells>
  <conditionalFormatting sqref="Q30 O30 M30">
    <cfRule type="cellIs" priority="9" dxfId="8" operator="between" stopIfTrue="1">
      <formula>-0.01</formula>
      <formula>0.15</formula>
    </cfRule>
    <cfRule type="cellIs" priority="10" dxfId="9" operator="notBetween" stopIfTrue="1">
      <formula>-0.01</formula>
      <formula>0.15</formula>
    </cfRule>
  </conditionalFormatting>
  <conditionalFormatting sqref="H30">
    <cfRule type="expression" priority="11" dxfId="8" stopIfTrue="1">
      <formula>INT(I65/I84)&gt;10*$I$65</formula>
    </cfRule>
    <cfRule type="expression" priority="12" dxfId="9" stopIfTrue="1">
      <formula>INT(I65/I84)&lt;10*$I$65</formula>
    </cfRule>
    <cfRule type="expression" priority="13" dxfId="8" stopIfTrue="1">
      <formula>$I$79=$I$82</formula>
    </cfRule>
  </conditionalFormatting>
  <conditionalFormatting sqref="F23">
    <cfRule type="cellIs" priority="6" dxfId="6" operator="equal" stopIfTrue="1">
      <formula>"n"</formula>
    </cfRule>
    <cfRule type="expression" priority="7" dxfId="6" stopIfTrue="1">
      <formula>($E$26+$G$26+$I$26+$K$26)=100</formula>
    </cfRule>
    <cfRule type="expression" priority="8" dxfId="0" stopIfTrue="1">
      <formula>NOT(($E$26+$G$26+$I$26+$K$26)=100)</formula>
    </cfRule>
  </conditionalFormatting>
  <conditionalFormatting sqref="E26">
    <cfRule type="expression" priority="5" dxfId="1" stopIfTrue="1">
      <formula>$F$23="y"</formula>
    </cfRule>
  </conditionalFormatting>
  <conditionalFormatting sqref="G26">
    <cfRule type="expression" priority="4" dxfId="1" stopIfTrue="1">
      <formula>$F$23="y"</formula>
    </cfRule>
  </conditionalFormatting>
  <conditionalFormatting sqref="I26">
    <cfRule type="expression" priority="3" dxfId="1" stopIfTrue="1">
      <formula>$F$23="y"</formula>
    </cfRule>
  </conditionalFormatting>
  <conditionalFormatting sqref="K26">
    <cfRule type="expression" priority="2" dxfId="1" stopIfTrue="1">
      <formula>$F$23="y"</formula>
    </cfRule>
  </conditionalFormatting>
  <conditionalFormatting sqref="F9">
    <cfRule type="expression" priority="1" dxfId="0" stopIfTrue="1">
      <formula>$F$23="Y"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Janus Railway &amp;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Wyatt</dc:creator>
  <cp:keywords/>
  <dc:description/>
  <cp:lastModifiedBy>Will</cp:lastModifiedBy>
  <cp:lastPrinted>2010-08-21T14:15:24Z</cp:lastPrinted>
  <dcterms:created xsi:type="dcterms:W3CDTF">2002-03-30T06:45:58Z</dcterms:created>
  <dcterms:modified xsi:type="dcterms:W3CDTF">2014-03-10T23:05:57Z</dcterms:modified>
  <cp:category/>
  <cp:version/>
  <cp:contentType/>
  <cp:contentStatus/>
</cp:coreProperties>
</file>